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2120" windowHeight="8445" activeTab="2"/>
  </bookViews>
  <sheets>
    <sheet name="สรุป" sheetId="2" r:id="rId1"/>
    <sheet name="กิจกรรม" sheetId="6" r:id="rId2"/>
    <sheet name="โครงการ" sheetId="1" r:id="rId3"/>
    <sheet name="Sheet1" sheetId="7" r:id="rId4"/>
  </sheets>
  <definedNames>
    <definedName name="_xlnm._FilterDatabase" localSheetId="2" hidden="1">โครงการ!$A$1:$AM$61</definedName>
    <definedName name="_xlnm.Print_Area" localSheetId="2">โครงการ!$A$1:$J$32</definedName>
    <definedName name="_xlnm.Print_Titles" localSheetId="2">โครงการ!$4:$5</definedName>
  </definedNames>
  <calcPr calcId="125725"/>
</workbook>
</file>

<file path=xl/calcChain.xml><?xml version="1.0" encoding="utf-8"?>
<calcChain xmlns="http://schemas.openxmlformats.org/spreadsheetml/2006/main">
  <c r="Q9" i="2"/>
  <c r="P9"/>
  <c r="O9"/>
  <c r="N9"/>
  <c r="M9"/>
  <c r="L9"/>
  <c r="M19" i="1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D13" i="6" l="1"/>
  <c r="C13"/>
  <c r="G31" i="1"/>
  <c r="G30"/>
  <c r="G29"/>
  <c r="F21"/>
  <c r="L10" i="2" l="1"/>
  <c r="Q10"/>
  <c r="J9"/>
  <c r="P10"/>
  <c r="P6"/>
  <c r="O10"/>
  <c r="F10"/>
  <c r="N10"/>
  <c r="M10"/>
  <c r="E10"/>
  <c r="H9"/>
  <c r="F9"/>
  <c r="G9"/>
  <c r="C10"/>
  <c r="D10"/>
  <c r="G10"/>
  <c r="H10"/>
  <c r="I10"/>
  <c r="J10"/>
  <c r="H6"/>
  <c r="M7" i="1"/>
  <c r="P7" s="1"/>
  <c r="N7"/>
  <c r="O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M9"/>
  <c r="P9" s="1"/>
  <c r="N9"/>
  <c r="O9"/>
  <c r="T9"/>
  <c r="W9"/>
  <c r="X9"/>
  <c r="Y9"/>
  <c r="Z9"/>
  <c r="AA9"/>
  <c r="AB9"/>
  <c r="AC9"/>
  <c r="AD9"/>
  <c r="AE9"/>
  <c r="AF9"/>
  <c r="AG9"/>
  <c r="AH9"/>
  <c r="AI9"/>
  <c r="AJ9"/>
  <c r="AK9"/>
  <c r="AL9"/>
  <c r="AM9"/>
  <c r="M10"/>
  <c r="P10" s="1"/>
  <c r="N10"/>
  <c r="Y10" s="1"/>
  <c r="O10"/>
  <c r="AF10" s="1"/>
  <c r="S10"/>
  <c r="W10"/>
  <c r="X10"/>
  <c r="AB10"/>
  <c r="AD10"/>
  <c r="AE10"/>
  <c r="AG10"/>
  <c r="AI10"/>
  <c r="AJ10"/>
  <c r="AK10"/>
  <c r="AL10"/>
  <c r="AM10"/>
  <c r="M11"/>
  <c r="P11" s="1"/>
  <c r="N11"/>
  <c r="Y11" s="1"/>
  <c r="O11"/>
  <c r="AF11" s="1"/>
  <c r="U11"/>
  <c r="W11"/>
  <c r="X11"/>
  <c r="AA11"/>
  <c r="AC11"/>
  <c r="AE11"/>
  <c r="AG11"/>
  <c r="AI11"/>
  <c r="AK11"/>
  <c r="AM11"/>
  <c r="M12"/>
  <c r="P12" s="1"/>
  <c r="N12"/>
  <c r="Y12" s="1"/>
  <c r="O12"/>
  <c r="Q12"/>
  <c r="S12"/>
  <c r="T12"/>
  <c r="U12"/>
  <c r="V12"/>
  <c r="W12"/>
  <c r="X12"/>
  <c r="AC12"/>
  <c r="AF12"/>
  <c r="AG12"/>
  <c r="AH12"/>
  <c r="AI12"/>
  <c r="AJ12"/>
  <c r="AK12"/>
  <c r="AL12"/>
  <c r="AM12"/>
  <c r="M13"/>
  <c r="P13" s="1"/>
  <c r="N13"/>
  <c r="Y13" s="1"/>
  <c r="O13"/>
  <c r="AF13" s="1"/>
  <c r="S13"/>
  <c r="W13"/>
  <c r="X13"/>
  <c r="Z13"/>
  <c r="AB13"/>
  <c r="AD13"/>
  <c r="AG13"/>
  <c r="AI13"/>
  <c r="AK13"/>
  <c r="AM13"/>
  <c r="M14"/>
  <c r="P14" s="1"/>
  <c r="N14"/>
  <c r="Y14" s="1"/>
  <c r="O14"/>
  <c r="AF14" s="1"/>
  <c r="Q14"/>
  <c r="S14"/>
  <c r="U14"/>
  <c r="W14"/>
  <c r="X14"/>
  <c r="AB14"/>
  <c r="AG14"/>
  <c r="AI14"/>
  <c r="AK14"/>
  <c r="AM14"/>
  <c r="M15"/>
  <c r="P15" s="1"/>
  <c r="N15"/>
  <c r="Y15" s="1"/>
  <c r="O15"/>
  <c r="AF15" s="1"/>
  <c r="W15"/>
  <c r="X15"/>
  <c r="AB15"/>
  <c r="AI15"/>
  <c r="AM15"/>
  <c r="M16"/>
  <c r="P16" s="1"/>
  <c r="N16"/>
  <c r="Y16" s="1"/>
  <c r="O16"/>
  <c r="AF16" s="1"/>
  <c r="Q16"/>
  <c r="S16"/>
  <c r="U16"/>
  <c r="W16"/>
  <c r="X16"/>
  <c r="AB16"/>
  <c r="AG16"/>
  <c r="AI16"/>
  <c r="AK16"/>
  <c r="AM16"/>
  <c r="M17"/>
  <c r="P17" s="1"/>
  <c r="N17"/>
  <c r="Y17" s="1"/>
  <c r="O17"/>
  <c r="AF17" s="1"/>
  <c r="W17"/>
  <c r="X17"/>
  <c r="AB17"/>
  <c r="AI17"/>
  <c r="AM17"/>
  <c r="M18"/>
  <c r="P18" s="1"/>
  <c r="N18"/>
  <c r="Y18" s="1"/>
  <c r="O18"/>
  <c r="AF18" s="1"/>
  <c r="Q18"/>
  <c r="S18"/>
  <c r="U18"/>
  <c r="W18"/>
  <c r="X18"/>
  <c r="AB18"/>
  <c r="AG18"/>
  <c r="AI18"/>
  <c r="AK18"/>
  <c r="AM18"/>
  <c r="M20"/>
  <c r="P20" s="1"/>
  <c r="N20"/>
  <c r="Y20" s="1"/>
  <c r="O20"/>
  <c r="AF20" s="1"/>
  <c r="S20"/>
  <c r="W20"/>
  <c r="X20"/>
  <c r="Z20"/>
  <c r="AB20"/>
  <c r="AD20"/>
  <c r="AI20"/>
  <c r="AM20"/>
  <c r="Q8" i="2"/>
  <c r="J8" s="1"/>
  <c r="Q7"/>
  <c r="J7" s="1"/>
  <c r="Q6"/>
  <c r="P8"/>
  <c r="P7"/>
  <c r="H8"/>
  <c r="H7"/>
  <c r="O8"/>
  <c r="F8" s="1"/>
  <c r="O7"/>
  <c r="O6"/>
  <c r="I9"/>
  <c r="N8"/>
  <c r="I8" s="1"/>
  <c r="N7"/>
  <c r="I7" s="1"/>
  <c r="N6"/>
  <c r="M8"/>
  <c r="G8" s="1"/>
  <c r="M7"/>
  <c r="G7" s="1"/>
  <c r="M6"/>
  <c r="G6" s="1"/>
  <c r="E9"/>
  <c r="L8"/>
  <c r="E8" s="1"/>
  <c r="L7"/>
  <c r="E7" s="1"/>
  <c r="L6"/>
  <c r="F31" i="1"/>
  <c r="F30"/>
  <c r="F29"/>
  <c r="F7" i="2"/>
  <c r="D7"/>
  <c r="D9"/>
  <c r="I6"/>
  <c r="D8"/>
  <c r="D6" i="6"/>
  <c r="D8"/>
  <c r="D9"/>
  <c r="D10"/>
  <c r="D11"/>
  <c r="D12"/>
  <c r="D7"/>
  <c r="M6" i="1"/>
  <c r="N6"/>
  <c r="Y6" s="1"/>
  <c r="O6"/>
  <c r="C7" i="2"/>
  <c r="C8"/>
  <c r="C9"/>
  <c r="AK6" i="1"/>
  <c r="C6" i="6"/>
  <c r="C7"/>
  <c r="C8"/>
  <c r="C9"/>
  <c r="C10"/>
  <c r="C11"/>
  <c r="C12"/>
  <c r="C6" i="2"/>
  <c r="AB6" i="1"/>
  <c r="X6"/>
  <c r="AF6"/>
  <c r="AG6"/>
  <c r="AA6"/>
  <c r="P6"/>
  <c r="Q6"/>
  <c r="R6"/>
  <c r="S6"/>
  <c r="T6"/>
  <c r="U6"/>
  <c r="V6"/>
  <c r="W6"/>
  <c r="D6" i="2"/>
  <c r="D11" s="1"/>
  <c r="AI6" i="1"/>
  <c r="AH6"/>
  <c r="AJ6"/>
  <c r="AL6"/>
  <c r="AM6"/>
  <c r="Z6"/>
  <c r="E6" i="2"/>
  <c r="E11" s="1"/>
  <c r="G32" i="1"/>
  <c r="G28"/>
  <c r="AC6" l="1"/>
  <c r="AE6"/>
  <c r="AD6"/>
  <c r="C11" i="2"/>
  <c r="L11"/>
  <c r="AK20" i="1"/>
  <c r="AG20"/>
  <c r="U20"/>
  <c r="Q20"/>
  <c r="AD18"/>
  <c r="Z18"/>
  <c r="AK17"/>
  <c r="AG17"/>
  <c r="S17"/>
  <c r="AD16"/>
  <c r="Z16"/>
  <c r="AK15"/>
  <c r="AG15"/>
  <c r="S15"/>
  <c r="AD14"/>
  <c r="Z14"/>
  <c r="AL13"/>
  <c r="AJ13"/>
  <c r="AH13"/>
  <c r="U13"/>
  <c r="Q13"/>
  <c r="AE12"/>
  <c r="AA12"/>
  <c r="AL11"/>
  <c r="AJ11"/>
  <c r="AH11"/>
  <c r="V11"/>
  <c r="S11"/>
  <c r="AC10"/>
  <c r="Z10"/>
  <c r="V9"/>
  <c r="R9"/>
  <c r="I11" i="2"/>
  <c r="AE20" i="1"/>
  <c r="AC20"/>
  <c r="AA20"/>
  <c r="AL18"/>
  <c r="AJ18"/>
  <c r="AH18"/>
  <c r="V18"/>
  <c r="T18"/>
  <c r="R18"/>
  <c r="AD17"/>
  <c r="Z17"/>
  <c r="AL16"/>
  <c r="AJ16"/>
  <c r="AH16"/>
  <c r="V16"/>
  <c r="T16"/>
  <c r="R16"/>
  <c r="AD15"/>
  <c r="Z15"/>
  <c r="AL14"/>
  <c r="AJ14"/>
  <c r="AH14"/>
  <c r="V14"/>
  <c r="T14"/>
  <c r="R14"/>
  <c r="AE13"/>
  <c r="AC13"/>
  <c r="AA13"/>
  <c r="AD12"/>
  <c r="AB12"/>
  <c r="Z12"/>
  <c r="AD11"/>
  <c r="AB11"/>
  <c r="Z11"/>
  <c r="AH10"/>
  <c r="U10"/>
  <c r="Q10"/>
  <c r="U9"/>
  <c r="S9"/>
  <c r="Q9"/>
  <c r="R12"/>
  <c r="AA10"/>
  <c r="V10"/>
  <c r="T10"/>
  <c r="R10"/>
  <c r="Q11"/>
  <c r="AE17"/>
  <c r="AC17"/>
  <c r="AA17"/>
  <c r="U17"/>
  <c r="Q17"/>
  <c r="U15"/>
  <c r="Q15"/>
  <c r="F28"/>
  <c r="AE15"/>
  <c r="AC15"/>
  <c r="AA15"/>
  <c r="AM23"/>
  <c r="AM21"/>
  <c r="AK23"/>
  <c r="AK21"/>
  <c r="I11" i="6" s="1"/>
  <c r="AI23" i="1"/>
  <c r="AI21"/>
  <c r="AG23"/>
  <c r="J7" i="6" s="1"/>
  <c r="AG21" i="1"/>
  <c r="I7" i="6" s="1"/>
  <c r="Y23" i="1"/>
  <c r="Y21"/>
  <c r="W23"/>
  <c r="W21"/>
  <c r="U23"/>
  <c r="U21"/>
  <c r="S23"/>
  <c r="S21"/>
  <c r="Q23"/>
  <c r="Q21"/>
  <c r="AF23"/>
  <c r="AF21"/>
  <c r="AD23"/>
  <c r="AD21"/>
  <c r="AB23"/>
  <c r="AB21"/>
  <c r="Z23"/>
  <c r="Z21"/>
  <c r="X23"/>
  <c r="X21"/>
  <c r="P23"/>
  <c r="P21"/>
  <c r="J11" i="6"/>
  <c r="F6" i="2"/>
  <c r="F11" s="1"/>
  <c r="O11"/>
  <c r="J6"/>
  <c r="J11" s="1"/>
  <c r="Q11"/>
  <c r="H11"/>
  <c r="P11"/>
  <c r="F32" i="1"/>
  <c r="N11" i="2"/>
  <c r="G11"/>
  <c r="M11"/>
  <c r="AL20" i="1"/>
  <c r="AJ20"/>
  <c r="AH20"/>
  <c r="V20"/>
  <c r="T20"/>
  <c r="R20"/>
  <c r="AE18"/>
  <c r="AC18"/>
  <c r="AA18"/>
  <c r="AL17"/>
  <c r="AJ17"/>
  <c r="AH17"/>
  <c r="V17"/>
  <c r="T17"/>
  <c r="R17"/>
  <c r="AE16"/>
  <c r="AC16"/>
  <c r="AA16"/>
  <c r="AL15"/>
  <c r="AJ15"/>
  <c r="AH15"/>
  <c r="V15"/>
  <c r="T15"/>
  <c r="R15"/>
  <c r="AE14"/>
  <c r="AC14"/>
  <c r="AA14"/>
  <c r="V13"/>
  <c r="V21" s="1"/>
  <c r="T13"/>
  <c r="R13"/>
  <c r="T11"/>
  <c r="R11"/>
  <c r="C14" i="6"/>
  <c r="D14"/>
  <c r="E6"/>
  <c r="F6"/>
  <c r="J6"/>
  <c r="I6"/>
  <c r="H7"/>
  <c r="G7"/>
  <c r="L15" i="2"/>
  <c r="H6" i="6"/>
  <c r="AJ21" i="1" l="1"/>
  <c r="AH21"/>
  <c r="AL21"/>
  <c r="I12" i="6" s="1"/>
  <c r="AC21" i="1"/>
  <c r="AA21"/>
  <c r="G9" i="6" s="1"/>
  <c r="AE21" i="1"/>
  <c r="R21"/>
  <c r="E8" i="6" s="1"/>
  <c r="T21" i="1"/>
  <c r="AH23"/>
  <c r="J8" i="6" s="1"/>
  <c r="AJ23" i="1"/>
  <c r="AL23"/>
  <c r="AA23"/>
  <c r="H9" i="6" s="1"/>
  <c r="AC23" i="1"/>
  <c r="H11" i="6" s="1"/>
  <c r="AE23" i="1"/>
  <c r="H13" i="6" s="1"/>
  <c r="R23" i="1"/>
  <c r="T23"/>
  <c r="V23"/>
  <c r="E9" i="6"/>
  <c r="F8"/>
  <c r="F12"/>
  <c r="E12"/>
  <c r="G11"/>
  <c r="F10"/>
  <c r="E10"/>
  <c r="G13"/>
  <c r="F7"/>
  <c r="E7"/>
  <c r="J12"/>
  <c r="I13"/>
  <c r="J13"/>
  <c r="G12"/>
  <c r="H12"/>
  <c r="F9"/>
  <c r="G6"/>
  <c r="G8"/>
  <c r="H8"/>
  <c r="I8"/>
  <c r="F11"/>
  <c r="E11"/>
  <c r="H10"/>
  <c r="G10"/>
  <c r="J10"/>
  <c r="I10"/>
  <c r="I9"/>
  <c r="J9"/>
  <c r="E13"/>
  <c r="F13"/>
  <c r="F14" l="1"/>
  <c r="H14"/>
  <c r="E14"/>
  <c r="J14"/>
  <c r="G14"/>
  <c r="I14"/>
  <c r="O15" i="2"/>
</calcChain>
</file>

<file path=xl/sharedStrings.xml><?xml version="1.0" encoding="utf-8"?>
<sst xmlns="http://schemas.openxmlformats.org/spreadsheetml/2006/main" count="127" uniqueCount="83">
  <si>
    <t>โครงการที่เสนอใช้*งบประมาณจังหวัด</t>
  </si>
  <si>
    <t xml:space="preserve">     โครงการที่สมควรสนับสนุน (2)</t>
  </si>
  <si>
    <t>รวม</t>
  </si>
  <si>
    <t>รวมทั้งสิ้น</t>
  </si>
  <si>
    <t>เลขที่</t>
  </si>
  <si>
    <t>ยุทธศาสตร์</t>
  </si>
  <si>
    <t>โครงการ</t>
  </si>
  <si>
    <t>ไม่สอดคล้องกับหลักเกณฑ์</t>
  </si>
  <si>
    <t>อันดับที่ 1</t>
  </si>
  <si>
    <t>อันดับที่ 2</t>
  </si>
  <si>
    <t>P</t>
  </si>
  <si>
    <t>ข้อสังเกต/เหตุผล</t>
  </si>
  <si>
    <t>เห็นควรได้รับการสนับสนุน</t>
  </si>
  <si>
    <t>กิจกรรม</t>
  </si>
  <si>
    <t>1.ขุดลอก</t>
  </si>
  <si>
    <t>2.พัฒนาแหล่งน้ำ</t>
  </si>
  <si>
    <t>3.เกษตรกรรม</t>
  </si>
  <si>
    <t>4.การท่องเที่ยว</t>
  </si>
  <si>
    <t>5.พัฒนาอาชีพ</t>
  </si>
  <si>
    <t>6.ถนน</t>
  </si>
  <si>
    <t>7.เศรษฐกิจพอเพียง</t>
  </si>
  <si>
    <t>8.อื่นๆ</t>
  </si>
  <si>
    <t>ที่</t>
  </si>
  <si>
    <t>โครงการที่เสนอใช้งบประมาณจังหวัด</t>
  </si>
  <si>
    <t>ลำดับที่ 1</t>
  </si>
  <si>
    <t>ลำดับที่ 2</t>
  </si>
  <si>
    <t>จำนวน</t>
  </si>
  <si>
    <t>บาท</t>
  </si>
  <si>
    <t>Y1</t>
  </si>
  <si>
    <t>Y2</t>
  </si>
  <si>
    <t>N</t>
  </si>
  <si>
    <t>YM 1</t>
  </si>
  <si>
    <t>YM 2</t>
  </si>
  <si>
    <t>NM</t>
  </si>
  <si>
    <t>รวมทั้งหมด</t>
  </si>
  <si>
    <t>เลขที่ลำดับความสำคัญ</t>
  </si>
  <si>
    <t>สนับสุนน 1</t>
  </si>
  <si>
    <t>สนับสนุน 2</t>
  </si>
  <si>
    <t>ไม่สนับสนุน</t>
  </si>
  <si>
    <t>โครงการที่สมควรสนับสนุน</t>
  </si>
  <si>
    <t xml:space="preserve">     โครงการที่สมควรสนับสนุน (1)</t>
  </si>
  <si>
    <t>จังหวัดสกลนคร</t>
  </si>
  <si>
    <t>1. การพัฒนาทรัพยากรมนุษย์</t>
  </si>
  <si>
    <t>โครงการเสริมสร้างสุขภาพชุมชนผู้สูงอายุและผู้ด้อยโอกาส</t>
  </si>
  <si>
    <t>2. การค้า การลงทุน และการท่องเที่ยว</t>
  </si>
  <si>
    <t>โครงการพัฒนาฟื้นฟูแหล่งท่องเที่ยวจังหวัดสกลนคร</t>
  </si>
  <si>
    <t>โครงการส่งเสริมและพัฒนาช่องทางการจำหน่ายสินค้าสู่อินโดจีน</t>
  </si>
  <si>
    <t>โครงการสร้างความร่วมมือ 3 ประเทศ 8 จังหวัด</t>
  </si>
  <si>
    <t>โครงการเพิ่มประสิทธิภาพการบริหารจัดการน้ำอันเนื่องมาจากพระราชดำริ</t>
  </si>
  <si>
    <t>โครงการเพิ่มประสิทธิภาพพืชเศรษฐกิจหลักของจังหวัดสกลนคร</t>
  </si>
  <si>
    <t>โครงการเพิ่มความอุดมสมบูรณ์สัตว์น้ำเศรษฐกิจตามแนวพระราชดำริ</t>
  </si>
  <si>
    <t>โครงการขยายผลปรัชญาเศรษฐกิจพอเพียง</t>
  </si>
  <si>
    <t>โครงการขยายผลตามแนวพระราชดำริ</t>
  </si>
  <si>
    <t>โครงการก่อสร้างคันดินกั้นน้ำท่วมพื้นที่การเกษตร</t>
  </si>
  <si>
    <t>โครงการส่งเสริมและพัฒนากลุ่มปุ๋ยอินทรีย์ชีวภาพจังหวัดสกลนคร</t>
  </si>
  <si>
    <t>4. การบริหารจัดการบ้านเมืองที่ดี</t>
  </si>
  <si>
    <t>โครงการเทิดทูนสถาบันสำคัญของชาติเพื่อเสริมสร้างความสมานฉันท์</t>
  </si>
  <si>
    <t>โครงการเพิ่มประสิทธิภาพการป้องกันปราบปรามอาชญ่ากรรม ติดตั้งโทรทัศน์วงจรปิด (CCTV)</t>
  </si>
  <si>
    <t>การพัฒนาทรัพยากรมนุษย์</t>
  </si>
  <si>
    <t>การค้า การลงทุน และการท่องเที่ยว</t>
  </si>
  <si>
    <t>การพัฒนาการเกษตรและอุตสาหกรรมการเกษตร</t>
  </si>
  <si>
    <t>การบริหารจัดการบ้านเมืองที่ดี</t>
  </si>
  <si>
    <t>สรุปผลการกลั่นกรองโครงการจังหวัด (งบประมาณจังหวัดสกลนคร)</t>
  </si>
  <si>
    <t>ติดตั้งระบบโทรทัศน์วงจรปิดและเดินสายเคเบิลใยแก้วนำแสงและทำการติดตั้ง กล้องโทรทัศน์วงจรปิด เขตพื้นที่อำเภอเมืองสกลนคร จำนวน 30 ชุด, จัดตั้งศูนย์ปฏิบัติการควบคุม (ศูนย์เฝ้าระวัง) จำนวน 2 แห่ง</t>
  </si>
  <si>
    <t>โครงการจัดการทรัพยากรป่าไม้แบบบูรณาการเพื่อการอนุรักษ์อย่างยั่งยืน</t>
  </si>
  <si>
    <t>จัดการประชุม 3 ประเทศ 8 จังหวัด เมื่อครบกำหนดที่จังหวัดเป็นเจ้าภาพ, เดินทางไปเข้าร่วมการประชุม จำนวน 2 ครั้งต่อปี ทั้งในและต่างประเทศแล้วต่อข้อตกลงของที่ประชุมในแต่ละครั้ง, จัดงานแสดงสินค้า 3 ประเทศ 8 จังหวัด/แขวงและแลกเปลี่ยนวัฒนธรรมกับประเทศเพื่อนบ้าน, จัดประชุมนักลงทุน จับคู่ธุรกิจ, จัดหาวัสดุอุปกรณ์ สำหรับการประชุมหรือการเข้าร่วมประชุม</t>
  </si>
  <si>
    <t>ส่งเสริมการเลี้ยงสุกรภูพาน (หมูดำ), เลี้ยงไก่ดำภูพาน, เลี้ยงโคเนื้อทาจิมะภูพาน, กิจกรรมเพิ่มประสิทธิภาพทางการเกษตรเขตพื้นที่ชลประทานกิจกรรมสนับสนุนโครงการอันเนื่องมาจากพระราชดำริ, กิจกรรมพัฒนาดินเค็มเพื่อเพิ่มผลผลิตข้าวหอมมะลิ, กิจกรรมปรับปรุงดินลูกรังเพื่อการปลูกไม้ผล</t>
  </si>
  <si>
    <t>อบรมเชิงปฏิบัติการราษฏรที่อยู่อาศัยในเขตรอบพื้นที่ป่าเพื่อการอนุรักษ์ จำนวน 3 แห่ง คืออุทยานแห่งชาติภูพาน, ภูผายล, ภูผาเหล็ก, สร้างกลุ่มและเครือข่ายความร่วมมือด้านการอนุรักษ์ทรัพยากรป่าไม้, สร้างฝายแฝกต้นน้ำลำธาร (Check Dam), ปลูกต้นไม้เสริมป่าธรรมชาติ</t>
  </si>
  <si>
    <t>เป็นการนำผู้ประกอบการ จ.สกลนครเข้าร่วมแสดงสินค้าในต่างประเทศ 2 ครั้ง 600,000 บาท พร้อมทั้งจัดงานแสดงสินค้าของผู้ประกอบการค้าสินค้าผลิตภัณฑ์ชุมชนของจังหวัดสกลนครและจังหวัดอื่นๆ ในประเทศไทย ร่วมกับผู้ประกอบการค้า จำนวน 1 ครั้ง  ระยะเวลา 7 วัน ในจังหวัดสกลนคร โดยเชิญชวนผู้ประกอบการจาก สปป.ลาว เวียดนาม และไทย 3 ประเทศ 8 จังหวัดเข้าร่วม</t>
  </si>
  <si>
    <t>3. การพัฒนาการเกษตรและอุตสาหกรรมการเกษตร</t>
  </si>
  <si>
    <t>ค่าใช้จ่ายบริหารงานจังหวัดแบบบูรณาการ</t>
  </si>
  <si>
    <t>5. การพัฒนาทรัพยากรธรรมชาติและสิ่งแวดล้อมที่สมดุลและยั่งยืน</t>
  </si>
  <si>
    <t>การพัฒนาทรัพยากรธรรมชาติและสิ่งแวดล้อมที่สมดุลและยั่งยืน</t>
  </si>
  <si>
    <t>จัดอบรมเกษตรกรสมาชิกกลุ่มผลิตปุ๋ยอินทรีย์ชีวภาพ 300 คน พร้อมสนับสนุนวัสดุในการผลิตปุ๋ยชีวภาพ, ก่อสร้างโรงเรือนผลิตปุ๋ยชีวภาพ 3 โรง, กิจกรรมศึกษาดูงาน</t>
  </si>
  <si>
    <t xml:space="preserve"> วงเงินปี 2555 (บาท) </t>
  </si>
  <si>
    <t>ดำเนินการในกิจกรรมการผลิตพืชเศรษฐกิจได้แก่ คราม, เม่า, ข้าว, มันสำปะหลังและยางพารา โดยเป็นการประชุมเชิงปฏิบัติการแก่เกษตรกรและสนับสนุนปัจจัยการผลิตและการถ่ายทอดองค์ความรู้ในการพัฒนาสินค้าเกษตรให้มีคุณภาพและได้มาตรฐาน ตลอดจนส่งเสริมการแปรรูป เพื่อสร้างมูลค่าเพิ่มและส่งเสริมการตลาด</t>
  </si>
  <si>
    <t>ปล่อยพันธุ์สัตว์น้ำเศรษฐกิจลงแหล่งน้ำขนาดใหญ่จำนวน 5 แห่ง ได้แก่ เขื่อนน้ำอูน, เขื่อนน้ำพุง, อ่างเก็บน้ำห้วยหวด, อ่างเก็บน้ำห้วยโท, อ่างเก็บน้ำหินชะแนนใหญ่ ดำเนินการโดยคณะกรรมการและเจ้าหน้าที่ประมงติดตามแนะนำร่วมกับประชาชน, ส่งเสริมฝึกอบรมการเพาะเลี้ยงปลาหมอไทยในบ่อดินให้แก่เกษตรกรที่ได้รับการคัดเลือก รวมทั้งจัดหาวัสดุอุปกรณ์การเกษตร</t>
  </si>
  <si>
    <t xml:space="preserve">กิจกรรมปลุกจิตสำนึกต่าง ๆ เช่น การรวมกลุ่มพลังมวลชน, การลงนามถวายพระพร, การเดินวิ่งเฉลิมพระเกียรติ เป็นต้น </t>
  </si>
  <si>
    <t xml:space="preserve">ขุดลอกอ่าง, วางท่อระบายน้ำพร้อมลงดินลูกรังผิวจราจร, จัดสร้างลานเอนกประสงค์คอนกรีตเสริมเหล็ก ขยายเขตไฟฟ้า จัดสร้างเวทีกลางแจ้งจัดซื้อและติดตั้งเครื่องออกกำลังกายกลางแจ้งปลูกต้นราชพฤกษ์ </t>
  </si>
  <si>
    <t>จัดอบรม อสม. ในพื้นที่ 5 อำเภอ 21 ตำบลในการดูแลผู้สูงอายุ, พัฒนาศูนย์อเนกประสงค์ให้มีกิจกรรมสำหรับผู้สูงอายุ เช่น สถานที่ออกกำลังกายและศูนย์สาธิตอาหาร และกิจกรรมอื่น ๆ ที่เป็นการอนุรักษ์วัฒนธรรมไทยชุมชนต้นแบบ</t>
  </si>
  <si>
    <t xml:space="preserve">จัดอบรมเกษตรกรพร้อมสนับสนุนพันธุ์ไม้ผล เช่น มะม่วง ขนุน ไผ่เลี้ยง มะนาวและเม่า, จัดซื้อก้อนเห็ดนางฟ้า, เห็ดนางฟ้า, เห็ดบด, สนับสนุนปลูกพืชผักสวนครัว พืชสมุนไพร และเลี้ยงปลา กบ ปลาดุก จิ้งหรีดในบ่อซีเมนต์, ก่อสร้างฝายน้ำล้นคอนกรีต 2 แห่ง, สร้างไฟฟ้าริมทางสาธารณะ, ขยายคลองส่งน้ำด้วยไฟฟ้าเพื่อการเกษตร </t>
  </si>
  <si>
    <t>ประกอบด้วยกิจกรรมย่อย 16 กิจกรรม เพื่อปรับปรุงพื้นฟูแหล่งท่องเที่ยวในจังหวัดสกลนครที่สำคัญ เช่น ปรับปรุงเส้นทางลาดยาง, คอนกรีตเสริมเหล็ก,ปรับปรุงถนนลูกรัง, ขุดลอกแหล่งน้ำ, ปรับปรุงภูมิทัศน์, บูรณาซ่อมแซมพิพิธภัณฑ์พระอาจารย์ฝั้น อาจาโร, ก่อสร้างสวนเฉลิมพระเกียรติ สอดคล้องกับยุทธศาสตร์ด้านการท่องเที่ยว</t>
  </si>
  <si>
    <t>เป็นการก่อสร้างคันดินกั้นน้ำท่วมพื้นที่การเกษตรโดยถมดินปรับแต่งหน้าดิน, วางท่อ, คอนกรีตรองพื้นท่อ ระยะทาง 3.425 เมตร เพื่อแก้ไขปัญหาน้ำท่วม (1)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</si>
</sst>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21">
    <font>
      <sz val="10"/>
      <name val="Arial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8"/>
      <name val="Arial"/>
      <family val="2"/>
    </font>
    <font>
      <b/>
      <sz val="16"/>
      <color indexed="8"/>
      <name val="Browallia New"/>
      <family val="2"/>
    </font>
    <font>
      <sz val="16"/>
      <color indexed="8"/>
      <name val="Browallia New"/>
      <family val="2"/>
    </font>
    <font>
      <b/>
      <sz val="16"/>
      <name val="Browallia New"/>
      <family val="2"/>
    </font>
    <font>
      <sz val="16"/>
      <name val="BrowalliaUPC"/>
      <family val="2"/>
      <charset val="222"/>
    </font>
    <font>
      <b/>
      <sz val="14"/>
      <name val="TH SarabunPSK"/>
      <family val="2"/>
    </font>
    <font>
      <sz val="14"/>
      <name val="TH SarabunPSK"/>
      <family val="2"/>
    </font>
    <font>
      <sz val="16"/>
      <name val="TH SarabunPSK"/>
      <family val="2"/>
    </font>
    <font>
      <sz val="14"/>
      <name val="Wingdings 2"/>
      <family val="1"/>
      <charset val="2"/>
    </font>
    <font>
      <sz val="16"/>
      <color indexed="8"/>
      <name val="TH SarabunPSK"/>
      <family val="2"/>
    </font>
    <font>
      <b/>
      <sz val="16"/>
      <name val="TH SarabunPSK"/>
      <family val="2"/>
    </font>
    <font>
      <sz val="10"/>
      <name val="TH SarabunPSK"/>
      <family val="2"/>
    </font>
    <font>
      <b/>
      <sz val="16"/>
      <color indexed="8"/>
      <name val="TH SarabunPSK"/>
      <family val="2"/>
    </font>
    <font>
      <sz val="11"/>
      <name val="TH SarabunPSK"/>
      <family val="2"/>
    </font>
    <font>
      <sz val="14"/>
      <color theme="0"/>
      <name val="Wingdings 2"/>
      <family val="1"/>
      <charset val="2"/>
    </font>
    <font>
      <b/>
      <sz val="10"/>
      <name val="Arial"/>
      <family val="2"/>
    </font>
    <font>
      <sz val="14"/>
      <color rgb="FFFF0000"/>
      <name val="TH SarabunPSK"/>
      <family val="2"/>
    </font>
    <font>
      <sz val="14"/>
      <color rgb="FFFF0000"/>
      <name val="Wingdings 2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</cellStyleXfs>
  <cellXfs count="184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43" fontId="5" fillId="0" borderId="0" xfId="1" applyFont="1"/>
    <xf numFmtId="0" fontId="4" fillId="0" borderId="0" xfId="0" applyFont="1" applyAlignment="1">
      <alignment horizontal="center"/>
    </xf>
    <xf numFmtId="43" fontId="4" fillId="0" borderId="0" xfId="1" applyFont="1"/>
    <xf numFmtId="0" fontId="5" fillId="0" borderId="0" xfId="0" applyFont="1"/>
    <xf numFmtId="3" fontId="4" fillId="0" borderId="1" xfId="0" applyNumberFormat="1" applyFont="1" applyFill="1" applyBorder="1" applyAlignment="1">
      <alignment horizontal="center" wrapText="1"/>
    </xf>
    <xf numFmtId="3" fontId="4" fillId="0" borderId="1" xfId="1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3" fontId="5" fillId="0" borderId="1" xfId="0" applyNumberFormat="1" applyFont="1" applyFill="1" applyBorder="1" applyAlignment="1">
      <alignment horizontal="center"/>
    </xf>
    <xf numFmtId="3" fontId="5" fillId="0" borderId="2" xfId="1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43" fontId="5" fillId="0" borderId="0" xfId="1" applyFont="1" applyFill="1"/>
    <xf numFmtId="0" fontId="5" fillId="0" borderId="0" xfId="0" applyFont="1" applyFill="1"/>
    <xf numFmtId="3" fontId="5" fillId="0" borderId="1" xfId="0" applyNumberFormat="1" applyFont="1" applyFill="1" applyBorder="1" applyAlignment="1"/>
    <xf numFmtId="3" fontId="0" fillId="0" borderId="0" xfId="0" applyNumberForma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top"/>
    </xf>
    <xf numFmtId="0" fontId="9" fillId="0" borderId="0" xfId="0" applyFont="1"/>
    <xf numFmtId="0" fontId="9" fillId="0" borderId="0" xfId="0" applyFont="1" applyAlignment="1">
      <alignment vertical="top"/>
    </xf>
    <xf numFmtId="0" fontId="9" fillId="0" borderId="0" xfId="0" applyFont="1" applyAlignment="1"/>
    <xf numFmtId="0" fontId="9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2" borderId="0" xfId="0" applyFont="1" applyFill="1"/>
    <xf numFmtId="0" fontId="9" fillId="3" borderId="0" xfId="0" applyFont="1" applyFill="1"/>
    <xf numFmtId="0" fontId="9" fillId="4" borderId="0" xfId="0" applyFont="1" applyFill="1"/>
    <xf numFmtId="165" fontId="9" fillId="0" borderId="5" xfId="2" applyNumberFormat="1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vertical="top" wrapText="1"/>
    </xf>
    <xf numFmtId="0" fontId="9" fillId="0" borderId="0" xfId="0" applyFont="1" applyFill="1"/>
    <xf numFmtId="3" fontId="9" fillId="0" borderId="0" xfId="0" applyNumberFormat="1" applyFont="1" applyFill="1"/>
    <xf numFmtId="165" fontId="8" fillId="0" borderId="5" xfId="2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0" xfId="0" applyFont="1" applyFill="1"/>
    <xf numFmtId="0" fontId="9" fillId="0" borderId="0" xfId="0" applyFont="1" applyBorder="1" applyAlignment="1">
      <alignment horizontal="center" vertical="top"/>
    </xf>
    <xf numFmtId="165" fontId="9" fillId="0" borderId="0" xfId="1" applyNumberFormat="1" applyFont="1" applyBorder="1" applyAlignment="1">
      <alignment vertical="top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165" fontId="9" fillId="0" borderId="0" xfId="0" applyNumberFormat="1" applyFont="1" applyAlignment="1">
      <alignment vertical="top"/>
    </xf>
    <xf numFmtId="3" fontId="9" fillId="0" borderId="0" xfId="0" applyNumberFormat="1" applyFont="1"/>
    <xf numFmtId="0" fontId="9" fillId="0" borderId="6" xfId="0" applyFont="1" applyFill="1" applyBorder="1" applyAlignment="1">
      <alignment vertical="top" wrapText="1"/>
    </xf>
    <xf numFmtId="3" fontId="9" fillId="0" borderId="6" xfId="2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 wrapText="1"/>
    </xf>
    <xf numFmtId="3" fontId="9" fillId="0" borderId="7" xfId="2" applyNumberFormat="1" applyFont="1" applyFill="1" applyBorder="1" applyAlignment="1">
      <alignment horizontal="right" vertical="top"/>
    </xf>
    <xf numFmtId="0" fontId="9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 wrapText="1"/>
    </xf>
    <xf numFmtId="3" fontId="8" fillId="0" borderId="8" xfId="2" applyNumberFormat="1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165" fontId="9" fillId="0" borderId="0" xfId="1" applyNumberFormat="1" applyFont="1" applyFill="1" applyBorder="1" applyAlignment="1">
      <alignment horizontal="center" vertical="top"/>
    </xf>
    <xf numFmtId="165" fontId="9" fillId="0" borderId="0" xfId="1" applyNumberFormat="1" applyFont="1" applyFill="1" applyBorder="1" applyAlignment="1">
      <alignment vertical="top" wrapText="1"/>
    </xf>
    <xf numFmtId="165" fontId="9" fillId="0" borderId="0" xfId="1" applyNumberFormat="1" applyFont="1" applyFill="1" applyBorder="1" applyAlignment="1">
      <alignment vertical="top"/>
    </xf>
    <xf numFmtId="0" fontId="11" fillId="0" borderId="5" xfId="0" applyFont="1" applyFill="1" applyBorder="1" applyAlignment="1">
      <alignment horizontal="center" vertical="top"/>
    </xf>
    <xf numFmtId="3" fontId="12" fillId="0" borderId="1" xfId="0" applyNumberFormat="1" applyFont="1" applyFill="1" applyBorder="1" applyAlignment="1">
      <alignment horizontal="center" wrapText="1"/>
    </xf>
    <xf numFmtId="3" fontId="12" fillId="0" borderId="1" xfId="1" applyNumberFormat="1" applyFont="1" applyFill="1" applyBorder="1" applyAlignment="1">
      <alignment horizontal="center" wrapText="1"/>
    </xf>
    <xf numFmtId="3" fontId="15" fillId="0" borderId="1" xfId="0" applyNumberFormat="1" applyFont="1" applyFill="1" applyBorder="1" applyAlignment="1">
      <alignment horizontal="center" wrapText="1"/>
    </xf>
    <xf numFmtId="3" fontId="15" fillId="0" borderId="1" xfId="1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165" fontId="10" fillId="0" borderId="2" xfId="2" applyNumberFormat="1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horizontal="center"/>
    </xf>
    <xf numFmtId="3" fontId="12" fillId="0" borderId="2" xfId="1" applyNumberFormat="1" applyFont="1" applyFill="1" applyBorder="1" applyAlignment="1">
      <alignment horizontal="right"/>
    </xf>
    <xf numFmtId="3" fontId="15" fillId="0" borderId="1" xfId="0" applyNumberFormat="1" applyFont="1" applyFill="1" applyBorder="1" applyAlignment="1">
      <alignment horizontal="center"/>
    </xf>
    <xf numFmtId="3" fontId="15" fillId="0" borderId="1" xfId="0" applyNumberFormat="1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right"/>
    </xf>
    <xf numFmtId="3" fontId="15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43" fontId="12" fillId="0" borderId="0" xfId="1" applyFont="1"/>
    <xf numFmtId="0" fontId="16" fillId="0" borderId="2" xfId="0" applyFont="1" applyFill="1" applyBorder="1" applyAlignment="1">
      <alignment horizontal="center"/>
    </xf>
    <xf numFmtId="43" fontId="15" fillId="0" borderId="0" xfId="1" applyFont="1"/>
    <xf numFmtId="0" fontId="17" fillId="0" borderId="0" xfId="0" applyFont="1" applyFill="1" applyBorder="1" applyAlignment="1">
      <alignment horizontal="center" vertical="top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left" vertical="top" wrapText="1"/>
    </xf>
    <xf numFmtId="165" fontId="10" fillId="0" borderId="1" xfId="2" applyNumberFormat="1" applyFont="1" applyFill="1" applyBorder="1" applyAlignment="1">
      <alignment vertical="top" wrapText="1"/>
    </xf>
    <xf numFmtId="0" fontId="9" fillId="0" borderId="5" xfId="0" applyFont="1" applyFill="1" applyBorder="1"/>
    <xf numFmtId="0" fontId="8" fillId="0" borderId="5" xfId="0" applyFont="1" applyFill="1" applyBorder="1"/>
    <xf numFmtId="0" fontId="11" fillId="0" borderId="17" xfId="0" applyFont="1" applyFill="1" applyBorder="1" applyAlignment="1">
      <alignment horizontal="center" vertical="top"/>
    </xf>
    <xf numFmtId="0" fontId="9" fillId="0" borderId="17" xfId="0" applyFont="1" applyFill="1" applyBorder="1" applyAlignment="1">
      <alignment horizontal="center" vertical="top"/>
    </xf>
    <xf numFmtId="0" fontId="9" fillId="0" borderId="17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right"/>
    </xf>
    <xf numFmtId="165" fontId="19" fillId="0" borderId="5" xfId="2" applyNumberFormat="1" applyFont="1" applyFill="1" applyBorder="1" applyAlignment="1">
      <alignment vertical="top" wrapText="1"/>
    </xf>
    <xf numFmtId="0" fontId="19" fillId="0" borderId="5" xfId="0" applyFont="1" applyFill="1" applyBorder="1" applyAlignment="1">
      <alignment horizontal="center" vertical="top"/>
    </xf>
    <xf numFmtId="0" fontId="19" fillId="0" borderId="5" xfId="0" applyFont="1" applyBorder="1" applyAlignment="1">
      <alignment vertical="top" wrapText="1"/>
    </xf>
    <xf numFmtId="0" fontId="19" fillId="0" borderId="5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/>
    </xf>
    <xf numFmtId="0" fontId="19" fillId="0" borderId="5" xfId="0" applyFont="1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/>
    <xf numFmtId="3" fontId="19" fillId="0" borderId="0" xfId="0" applyNumberFormat="1" applyFont="1" applyFill="1"/>
    <xf numFmtId="165" fontId="19" fillId="0" borderId="2" xfId="2" applyNumberFormat="1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left" vertical="top" wrapText="1"/>
    </xf>
    <xf numFmtId="0" fontId="20" fillId="0" borderId="9" xfId="0" applyFont="1" applyFill="1" applyBorder="1" applyAlignment="1">
      <alignment horizontal="center" vertical="top"/>
    </xf>
    <xf numFmtId="0" fontId="19" fillId="0" borderId="9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vertical="top" wrapText="1" shrinkToFit="1" readingOrder="1"/>
    </xf>
    <xf numFmtId="0" fontId="19" fillId="0" borderId="0" xfId="0" applyFont="1" applyFill="1" applyBorder="1" applyAlignment="1">
      <alignment vertical="top" wrapText="1" shrinkToFit="1" readingOrder="1"/>
    </xf>
    <xf numFmtId="0" fontId="19" fillId="0" borderId="5" xfId="0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horizontal="left" vertical="top" wrapText="1"/>
    </xf>
    <xf numFmtId="0" fontId="19" fillId="0" borderId="0" xfId="0" applyFont="1" applyFill="1" applyAlignment="1"/>
    <xf numFmtId="0" fontId="9" fillId="0" borderId="0" xfId="0" applyFont="1" applyFill="1" applyAlignment="1"/>
    <xf numFmtId="0" fontId="8" fillId="0" borderId="0" xfId="0" applyFont="1" applyFill="1" applyAlignment="1"/>
    <xf numFmtId="165" fontId="9" fillId="0" borderId="4" xfId="1" applyNumberFormat="1" applyFont="1" applyBorder="1" applyAlignment="1">
      <alignment vertical="top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/>
    <xf numFmtId="165" fontId="19" fillId="0" borderId="2" xfId="1" applyNumberFormat="1" applyFont="1" applyFill="1" applyBorder="1" applyAlignment="1">
      <alignment vertical="top" wrapText="1"/>
    </xf>
    <xf numFmtId="165" fontId="19" fillId="0" borderId="5" xfId="1" applyNumberFormat="1" applyFont="1" applyFill="1" applyBorder="1" applyAlignment="1">
      <alignment vertical="top" wrapText="1"/>
    </xf>
    <xf numFmtId="165" fontId="9" fillId="0" borderId="5" xfId="1" applyNumberFormat="1" applyFont="1" applyFill="1" applyBorder="1" applyAlignment="1">
      <alignment vertical="top" wrapText="1"/>
    </xf>
    <xf numFmtId="3" fontId="19" fillId="0" borderId="5" xfId="0" applyNumberFormat="1" applyFont="1" applyFill="1" applyBorder="1" applyAlignment="1">
      <alignment vertical="top" wrapText="1"/>
    </xf>
    <xf numFmtId="3" fontId="19" fillId="5" borderId="5" xfId="0" applyNumberFormat="1" applyFont="1" applyFill="1" applyBorder="1" applyAlignment="1">
      <alignment vertical="top" wrapText="1"/>
    </xf>
    <xf numFmtId="3" fontId="9" fillId="0" borderId="5" xfId="0" applyNumberFormat="1" applyFont="1" applyFill="1" applyBorder="1" applyAlignment="1">
      <alignment vertical="top" wrapText="1"/>
    </xf>
    <xf numFmtId="3" fontId="12" fillId="0" borderId="11" xfId="0" applyNumberFormat="1" applyFont="1" applyFill="1" applyBorder="1" applyAlignment="1">
      <alignment horizontal="center" vertical="center" wrapText="1"/>
    </xf>
    <xf numFmtId="3" fontId="12" fillId="0" borderId="12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3" fontId="12" fillId="0" borderId="14" xfId="0" applyNumberFormat="1" applyFont="1" applyFill="1" applyBorder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3" fontId="13" fillId="0" borderId="15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15" xfId="0" applyFont="1" applyBorder="1"/>
    <xf numFmtId="3" fontId="12" fillId="0" borderId="2" xfId="0" applyNumberFormat="1" applyFont="1" applyBorder="1" applyAlignment="1">
      <alignment horizontal="center" vertical="center"/>
    </xf>
    <xf numFmtId="3" fontId="12" fillId="0" borderId="10" xfId="0" applyNumberFormat="1" applyFont="1" applyBorder="1" applyAlignment="1">
      <alignment horizontal="center" vertical="center"/>
    </xf>
    <xf numFmtId="3" fontId="12" fillId="0" borderId="4" xfId="0" applyNumberFormat="1" applyFont="1" applyBorder="1"/>
    <xf numFmtId="3" fontId="12" fillId="0" borderId="2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3" fontId="12" fillId="0" borderId="4" xfId="0" applyNumberFormat="1" applyFont="1" applyBorder="1" applyAlignment="1">
      <alignment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3" fontId="13" fillId="0" borderId="16" xfId="0" applyNumberFormat="1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15" xfId="0" applyFont="1" applyBorder="1"/>
    <xf numFmtId="3" fontId="4" fillId="0" borderId="2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4" xfId="0" applyNumberFormat="1" applyFont="1" applyBorder="1"/>
    <xf numFmtId="3" fontId="4" fillId="0" borderId="2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wrapText="1"/>
    </xf>
    <xf numFmtId="3" fontId="6" fillId="0" borderId="16" xfId="0" applyNumberFormat="1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top"/>
    </xf>
    <xf numFmtId="0" fontId="9" fillId="0" borderId="19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164" fontId="8" fillId="0" borderId="4" xfId="1" applyNumberFormat="1" applyFont="1" applyBorder="1" applyAlignment="1">
      <alignment horizontal="center" vertical="center" wrapText="1"/>
    </xf>
  </cellXfs>
  <cellStyles count="3">
    <cellStyle name="Comma" xfId="1" builtinId="3"/>
    <cellStyle name="Comma 4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6"/>
  </sheetPr>
  <dimension ref="A1:Q15"/>
  <sheetViews>
    <sheetView workbookViewId="0">
      <selection activeCell="C11" sqref="C11"/>
    </sheetView>
  </sheetViews>
  <sheetFormatPr defaultRowHeight="12.75"/>
  <cols>
    <col min="2" max="2" width="59.5703125" customWidth="1"/>
    <col min="4" max="4" width="15.7109375" customWidth="1"/>
    <col min="6" max="6" width="15.7109375" customWidth="1"/>
    <col min="8" max="8" width="15.7109375" customWidth="1"/>
    <col min="10" max="10" width="15.7109375" customWidth="1"/>
    <col min="15" max="17" width="15.7109375" customWidth="1"/>
  </cols>
  <sheetData>
    <row r="1" spans="1:17" ht="22.5" customHeight="1">
      <c r="A1" s="1" t="s">
        <v>62</v>
      </c>
      <c r="B1" s="2"/>
      <c r="C1" s="3"/>
      <c r="D1" s="4"/>
      <c r="E1" s="5"/>
      <c r="F1" s="6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ht="22.5" customHeight="1">
      <c r="A2" s="7"/>
      <c r="B2" s="2"/>
      <c r="C2" s="3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22.5" customHeight="1">
      <c r="A3" s="140" t="s">
        <v>22</v>
      </c>
      <c r="B3" s="143" t="s">
        <v>5</v>
      </c>
      <c r="C3" s="132" t="s">
        <v>0</v>
      </c>
      <c r="D3" s="133"/>
      <c r="E3" s="136" t="s">
        <v>12</v>
      </c>
      <c r="F3" s="148"/>
      <c r="G3" s="149"/>
      <c r="H3" s="150"/>
      <c r="I3" s="132" t="s">
        <v>7</v>
      </c>
      <c r="J3" s="133"/>
      <c r="K3" s="7"/>
      <c r="L3" s="7"/>
      <c r="M3" s="7"/>
      <c r="N3" s="7"/>
      <c r="O3" s="7"/>
      <c r="P3" s="7"/>
      <c r="Q3" s="7"/>
    </row>
    <row r="4" spans="1:17" ht="22.5" customHeight="1">
      <c r="A4" s="141"/>
      <c r="B4" s="144"/>
      <c r="C4" s="146"/>
      <c r="D4" s="147"/>
      <c r="E4" s="136" t="s">
        <v>24</v>
      </c>
      <c r="F4" s="137"/>
      <c r="G4" s="136" t="s">
        <v>25</v>
      </c>
      <c r="H4" s="137"/>
      <c r="I4" s="134"/>
      <c r="J4" s="135"/>
      <c r="K4" s="7"/>
      <c r="L4" s="7"/>
      <c r="M4" s="7"/>
      <c r="N4" s="7"/>
      <c r="O4" s="7"/>
      <c r="P4" s="7"/>
      <c r="Q4" s="7"/>
    </row>
    <row r="5" spans="1:17" ht="22.5" customHeight="1">
      <c r="A5" s="142"/>
      <c r="B5" s="145"/>
      <c r="C5" s="70" t="s">
        <v>26</v>
      </c>
      <c r="D5" s="71" t="s">
        <v>27</v>
      </c>
      <c r="E5" s="72" t="s">
        <v>26</v>
      </c>
      <c r="F5" s="73" t="s">
        <v>27</v>
      </c>
      <c r="G5" s="70" t="s">
        <v>26</v>
      </c>
      <c r="H5" s="71" t="s">
        <v>27</v>
      </c>
      <c r="I5" s="70" t="s">
        <v>26</v>
      </c>
      <c r="J5" s="71" t="s">
        <v>27</v>
      </c>
      <c r="K5" s="7"/>
      <c r="L5" s="7" t="s">
        <v>28</v>
      </c>
      <c r="M5" s="7" t="s">
        <v>29</v>
      </c>
      <c r="N5" s="7" t="s">
        <v>30</v>
      </c>
      <c r="O5" s="7" t="s">
        <v>31</v>
      </c>
      <c r="P5" s="7" t="s">
        <v>32</v>
      </c>
      <c r="Q5" s="7" t="s">
        <v>33</v>
      </c>
    </row>
    <row r="6" spans="1:17" ht="22.5" customHeight="1">
      <c r="A6" s="74">
        <v>1</v>
      </c>
      <c r="B6" s="75" t="s">
        <v>58</v>
      </c>
      <c r="C6" s="76">
        <f>COUNTIF(โครงการ!$B$6:$B$20,A6)</f>
        <v>1</v>
      </c>
      <c r="D6" s="77">
        <f>SUMIF(โครงการ!$B$6:$B$20,$A6,โครงการ!$F$6:$F$20)</f>
        <v>5000000</v>
      </c>
      <c r="E6" s="78">
        <f t="shared" ref="E6:E10" si="0">L6</f>
        <v>1</v>
      </c>
      <c r="F6" s="79">
        <f t="shared" ref="F6:F10" si="1">O6</f>
        <v>5000000</v>
      </c>
      <c r="G6" s="76">
        <f t="shared" ref="G6:G10" si="2">M6</f>
        <v>0</v>
      </c>
      <c r="H6" s="80">
        <f t="shared" ref="H6:H10" si="3">P6</f>
        <v>0</v>
      </c>
      <c r="I6" s="76">
        <f t="shared" ref="I6:I10" si="4">N6</f>
        <v>0</v>
      </c>
      <c r="J6" s="80">
        <f t="shared" ref="J6:J10" si="5">Q6</f>
        <v>0</v>
      </c>
      <c r="K6" s="7"/>
      <c r="L6" s="14">
        <f>COUNTIF(โครงการ!G6:G6,$E12)</f>
        <v>1</v>
      </c>
      <c r="M6" s="14">
        <f>COUNTIF(โครงการ!H6:H6,$E$12)</f>
        <v>0</v>
      </c>
      <c r="N6" s="14">
        <f>COUNTIF(โครงการ!I6:I6,$E$12)</f>
        <v>0</v>
      </c>
      <c r="O6" s="15">
        <f>SUMIF(โครงการ!G6:G6,$E$12,โครงการ!$F6:$F6)</f>
        <v>5000000</v>
      </c>
      <c r="P6" s="15">
        <f>SUMIF(โครงการ!H6:H6,$E$12,โครงการ!$F6:$F6)</f>
        <v>0</v>
      </c>
      <c r="Q6" s="15">
        <f>SUMIF(โครงการ!I6:I6,$E$12,โครงการ!$F6:$F6)</f>
        <v>0</v>
      </c>
    </row>
    <row r="7" spans="1:17" ht="22.5" customHeight="1">
      <c r="A7" s="81">
        <v>2</v>
      </c>
      <c r="B7" s="96" t="s">
        <v>59</v>
      </c>
      <c r="C7" s="76">
        <f>COUNTIF(โครงการ!$B$6:$B$20,A7)</f>
        <v>3</v>
      </c>
      <c r="D7" s="77">
        <f>SUMIF(โครงการ!$B$6:$B$20,$A7,โครงการ!$F$6:$F$20)</f>
        <v>63655500</v>
      </c>
      <c r="E7" s="78">
        <f t="shared" si="0"/>
        <v>3</v>
      </c>
      <c r="F7" s="79">
        <f t="shared" si="1"/>
        <v>63655500</v>
      </c>
      <c r="G7" s="76">
        <f t="shared" si="2"/>
        <v>0</v>
      </c>
      <c r="H7" s="80">
        <f t="shared" si="3"/>
        <v>0</v>
      </c>
      <c r="I7" s="76">
        <f t="shared" si="4"/>
        <v>0</v>
      </c>
      <c r="J7" s="80">
        <f t="shared" si="5"/>
        <v>0</v>
      </c>
      <c r="K7" s="7"/>
      <c r="L7" s="14">
        <f>COUNTIF(โครงการ!G7:G9,$E12)</f>
        <v>3</v>
      </c>
      <c r="M7" s="14">
        <f>COUNTIF(โครงการ!H7:H9,$E$12)</f>
        <v>0</v>
      </c>
      <c r="N7" s="14">
        <f>COUNTIF(โครงการ!I7:I9,$E$12)</f>
        <v>0</v>
      </c>
      <c r="O7" s="15">
        <f>SUMIF(โครงการ!G7:G9,$E$12,โครงการ!$F7:$F9)</f>
        <v>63655500</v>
      </c>
      <c r="P7" s="15">
        <f>SUMIF(โครงการ!H7:H9,$E$12,โครงการ!$F7:$F9)</f>
        <v>0</v>
      </c>
      <c r="Q7" s="15">
        <f>SUMIF(โครงการ!I7:I9,$E$12,โครงการ!$F7:$F9)</f>
        <v>0</v>
      </c>
    </row>
    <row r="8" spans="1:17" ht="22.5" customHeight="1">
      <c r="A8" s="81">
        <v>3</v>
      </c>
      <c r="B8" s="96" t="s">
        <v>60</v>
      </c>
      <c r="C8" s="76">
        <f>COUNTIF(โครงการ!$B$6:$B$20,A8)</f>
        <v>7</v>
      </c>
      <c r="D8" s="77">
        <f>SUMIF(โครงการ!$B$6:$B$20,$A8,โครงการ!$F$6:$F$20)</f>
        <v>73280000</v>
      </c>
      <c r="E8" s="78">
        <f t="shared" si="0"/>
        <v>6</v>
      </c>
      <c r="F8" s="79">
        <f t="shared" si="1"/>
        <v>61280000</v>
      </c>
      <c r="G8" s="76">
        <f t="shared" si="2"/>
        <v>1</v>
      </c>
      <c r="H8" s="80">
        <f t="shared" si="3"/>
        <v>12000000</v>
      </c>
      <c r="I8" s="76">
        <f t="shared" si="4"/>
        <v>0</v>
      </c>
      <c r="J8" s="80">
        <f t="shared" si="5"/>
        <v>0</v>
      </c>
      <c r="K8" s="7"/>
      <c r="L8" s="14">
        <f>COUNTIF(โครงการ!G10:G16,$E12)</f>
        <v>6</v>
      </c>
      <c r="M8" s="14">
        <f>COUNTIF(โครงการ!H10:H16,$E$12)</f>
        <v>1</v>
      </c>
      <c r="N8" s="14">
        <f>COUNTIF(โครงการ!I10:I16,$E$12)</f>
        <v>0</v>
      </c>
      <c r="O8" s="15">
        <f>SUMIF(โครงการ!G10:G16,$E$12,โครงการ!$F10:$F16)</f>
        <v>61280000</v>
      </c>
      <c r="P8" s="15">
        <f>SUMIF(โครงการ!H10:H16,$E$12,โครงการ!$F10:$F16)</f>
        <v>12000000</v>
      </c>
      <c r="Q8" s="15">
        <f>SUMIF(โครงการ!I10:I16,$E$12,โครงการ!$F10:$F16)</f>
        <v>0</v>
      </c>
    </row>
    <row r="9" spans="1:17" ht="22.5" customHeight="1">
      <c r="A9" s="81">
        <v>4</v>
      </c>
      <c r="B9" s="96" t="s">
        <v>61</v>
      </c>
      <c r="C9" s="76">
        <f>COUNTIF(โครงการ!$B$6:$B$20,A9)</f>
        <v>3</v>
      </c>
      <c r="D9" s="77">
        <f>SUMIF(โครงการ!$B$6:$B$20,$A9,โครงการ!$F$6:$F$20)</f>
        <v>15510000</v>
      </c>
      <c r="E9" s="78">
        <f t="shared" si="0"/>
        <v>3</v>
      </c>
      <c r="F9" s="79">
        <f t="shared" si="1"/>
        <v>15510000</v>
      </c>
      <c r="G9" s="76">
        <f t="shared" si="2"/>
        <v>0</v>
      </c>
      <c r="H9" s="80">
        <f t="shared" si="3"/>
        <v>0</v>
      </c>
      <c r="I9" s="76">
        <f t="shared" si="4"/>
        <v>0</v>
      </c>
      <c r="J9" s="80">
        <f t="shared" si="5"/>
        <v>0</v>
      </c>
      <c r="K9" s="7"/>
      <c r="L9" s="14">
        <f>COUNTIF(โครงการ!G17:G19,$E12)</f>
        <v>3</v>
      </c>
      <c r="M9" s="14">
        <f>COUNTIF(โครงการ!H17:H19,$E$12)</f>
        <v>0</v>
      </c>
      <c r="N9" s="14">
        <f>COUNTIF(โครงการ!I17:I19,$E$12)</f>
        <v>0</v>
      </c>
      <c r="O9" s="15">
        <f>SUMIF(โครงการ!G17:G19,$E$12,โครงการ!$F17:$F19)</f>
        <v>15510000</v>
      </c>
      <c r="P9" s="15">
        <f>SUMIF(โครงการ!H17:H19,$E$12,โครงการ!$F17:$F19)</f>
        <v>0</v>
      </c>
      <c r="Q9" s="15">
        <f>SUMIF(โครงการ!I17:I19,$E$12,โครงการ!$F17:$F19)</f>
        <v>0</v>
      </c>
    </row>
    <row r="10" spans="1:17" ht="22.5" customHeight="1">
      <c r="A10" s="81">
        <v>5</v>
      </c>
      <c r="B10" s="96" t="s">
        <v>72</v>
      </c>
      <c r="C10" s="76">
        <f>COUNTIF(โครงการ!$B$6:$B$20,A10)</f>
        <v>1</v>
      </c>
      <c r="D10" s="77">
        <f>SUMIF(โครงการ!$B$6:$B$20,$A10,โครงการ!$F$6:$F$20)</f>
        <v>30139900</v>
      </c>
      <c r="E10" s="78">
        <f t="shared" si="0"/>
        <v>1</v>
      </c>
      <c r="F10" s="79">
        <f t="shared" si="1"/>
        <v>30139900</v>
      </c>
      <c r="G10" s="76">
        <f t="shared" si="2"/>
        <v>0</v>
      </c>
      <c r="H10" s="80">
        <f t="shared" si="3"/>
        <v>0</v>
      </c>
      <c r="I10" s="76">
        <f t="shared" si="4"/>
        <v>0</v>
      </c>
      <c r="J10" s="80">
        <f t="shared" si="5"/>
        <v>0</v>
      </c>
      <c r="K10" s="7"/>
      <c r="L10" s="14">
        <f>COUNTIF(โครงการ!G20:G20,$E12)</f>
        <v>1</v>
      </c>
      <c r="M10" s="14">
        <f>COUNTIF(โครงการ!H20:H20,$E$12)</f>
        <v>0</v>
      </c>
      <c r="N10" s="14">
        <f>COUNTIF(โครงการ!I20:I20,$E$12)</f>
        <v>0</v>
      </c>
      <c r="O10" s="15">
        <f>SUMIF(โครงการ!G20:G20,$E$12,โครงการ!$F20:$F20)</f>
        <v>30139900</v>
      </c>
      <c r="P10" s="15">
        <f>SUMIF(โครงการ!H20:H20,$E$12,โครงการ!$F20:$F20)</f>
        <v>0</v>
      </c>
      <c r="Q10" s="15">
        <f>SUMIF(โครงการ!I20:I20,$E$12,โครงการ!$F20:$F20)</f>
        <v>0</v>
      </c>
    </row>
    <row r="11" spans="1:17" ht="22.5" customHeight="1">
      <c r="A11" s="138" t="s">
        <v>34</v>
      </c>
      <c r="B11" s="139"/>
      <c r="C11" s="82">
        <f>SUM(C6:C10)</f>
        <v>15</v>
      </c>
      <c r="D11" s="83">
        <f>SUM(D6:D10)</f>
        <v>187585400</v>
      </c>
      <c r="E11" s="84">
        <f>SUM(E6:E10)</f>
        <v>14</v>
      </c>
      <c r="F11" s="85">
        <f>SUM(F6:F10)</f>
        <v>175585400</v>
      </c>
      <c r="G11" s="82">
        <f t="shared" ref="G11" si="6">SUM(G6:G10)</f>
        <v>1</v>
      </c>
      <c r="H11" s="83">
        <f>SUM(H6:H10)</f>
        <v>12000000</v>
      </c>
      <c r="I11" s="82">
        <f>SUM(I6:I10)</f>
        <v>0</v>
      </c>
      <c r="J11" s="83">
        <f>SUM(J6:J10)</f>
        <v>0</v>
      </c>
      <c r="K11" s="7"/>
      <c r="L11" s="18">
        <f t="shared" ref="L11:N11" si="7">SUM(L6:L10)</f>
        <v>14</v>
      </c>
      <c r="M11" s="18">
        <f t="shared" si="7"/>
        <v>1</v>
      </c>
      <c r="N11" s="18">
        <f t="shared" si="7"/>
        <v>0</v>
      </c>
      <c r="O11" s="18">
        <f>SUM(O6:O10)</f>
        <v>175585400</v>
      </c>
      <c r="P11" s="18">
        <f>SUM(P6:P10)</f>
        <v>12000000</v>
      </c>
      <c r="Q11" s="18">
        <f>SUM(Q6:Q10)</f>
        <v>0</v>
      </c>
    </row>
    <row r="12" spans="1:17" ht="22.5" hidden="1">
      <c r="A12" s="86"/>
      <c r="B12" s="87"/>
      <c r="C12" s="88"/>
      <c r="D12" s="89"/>
      <c r="E12" s="90" t="s">
        <v>10</v>
      </c>
      <c r="F12" s="91"/>
      <c r="G12" s="86"/>
      <c r="H12" s="86"/>
      <c r="I12" s="86"/>
      <c r="J12" s="86"/>
      <c r="K12" s="7"/>
      <c r="L12" s="7"/>
      <c r="M12" s="7"/>
      <c r="N12" s="7"/>
      <c r="O12" s="7"/>
      <c r="P12" s="7"/>
      <c r="Q12" s="7"/>
    </row>
    <row r="14" spans="1:17">
      <c r="F14" s="27"/>
    </row>
    <row r="15" spans="1:17" ht="15" customHeight="1">
      <c r="A15" s="28"/>
      <c r="L15" s="27">
        <f>L11+M11+N11</f>
        <v>15</v>
      </c>
      <c r="O15" s="27">
        <f>O11+P11+Q11</f>
        <v>187585400</v>
      </c>
    </row>
  </sheetData>
  <mergeCells count="8">
    <mergeCell ref="I3:J4"/>
    <mergeCell ref="E4:F4"/>
    <mergeCell ref="G4:H4"/>
    <mergeCell ref="A11:B11"/>
    <mergeCell ref="A3:A5"/>
    <mergeCell ref="B3:B5"/>
    <mergeCell ref="C3:D4"/>
    <mergeCell ref="E3:H3"/>
  </mergeCells>
  <phoneticPr fontId="3" type="noConversion"/>
  <pageMargins left="0.75" right="0.75" top="1" bottom="1" header="0.5" footer="0.5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J17"/>
  <sheetViews>
    <sheetView workbookViewId="0">
      <selection activeCell="D16" sqref="D16"/>
    </sheetView>
  </sheetViews>
  <sheetFormatPr defaultRowHeight="12.75"/>
  <cols>
    <col min="2" max="2" width="36.42578125" customWidth="1"/>
    <col min="4" max="5" width="12.28515625" customWidth="1"/>
    <col min="6" max="6" width="13.7109375" customWidth="1"/>
    <col min="8" max="8" width="12.140625" customWidth="1"/>
    <col min="10" max="10" width="12.42578125" bestFit="1" customWidth="1"/>
  </cols>
  <sheetData>
    <row r="1" spans="1:10" ht="23.25">
      <c r="A1" s="21" t="s">
        <v>62</v>
      </c>
      <c r="B1" s="22"/>
      <c r="C1" s="23"/>
      <c r="D1" s="24"/>
      <c r="E1" s="5"/>
      <c r="F1" s="6"/>
      <c r="G1" s="7"/>
      <c r="H1" s="7"/>
      <c r="I1" s="7"/>
      <c r="J1" s="7"/>
    </row>
    <row r="2" spans="1:10" ht="23.25">
      <c r="A2" s="25"/>
      <c r="B2" s="22"/>
      <c r="C2" s="23"/>
      <c r="D2" s="24"/>
      <c r="E2" s="5"/>
      <c r="F2" s="6"/>
      <c r="G2" s="7"/>
      <c r="H2" s="7"/>
      <c r="I2" s="7"/>
      <c r="J2" s="7"/>
    </row>
    <row r="3" spans="1:10" ht="23.25">
      <c r="A3" s="159" t="s">
        <v>22</v>
      </c>
      <c r="B3" s="162" t="s">
        <v>13</v>
      </c>
      <c r="C3" s="151" t="s">
        <v>23</v>
      </c>
      <c r="D3" s="152"/>
      <c r="E3" s="155" t="s">
        <v>12</v>
      </c>
      <c r="F3" s="165"/>
      <c r="G3" s="166"/>
      <c r="H3" s="167"/>
      <c r="I3" s="151" t="s">
        <v>7</v>
      </c>
      <c r="J3" s="152"/>
    </row>
    <row r="4" spans="1:10" ht="23.25">
      <c r="A4" s="160"/>
      <c r="B4" s="163"/>
      <c r="C4" s="153"/>
      <c r="D4" s="154"/>
      <c r="E4" s="155" t="s">
        <v>24</v>
      </c>
      <c r="F4" s="156"/>
      <c r="G4" s="155" t="s">
        <v>25</v>
      </c>
      <c r="H4" s="156"/>
      <c r="I4" s="153"/>
      <c r="J4" s="154"/>
    </row>
    <row r="5" spans="1:10" ht="23.25">
      <c r="A5" s="161"/>
      <c r="B5" s="164"/>
      <c r="C5" s="8" t="s">
        <v>26</v>
      </c>
      <c r="D5" s="9" t="s">
        <v>27</v>
      </c>
      <c r="E5" s="8" t="s">
        <v>26</v>
      </c>
      <c r="F5" s="9" t="s">
        <v>27</v>
      </c>
      <c r="G5" s="8" t="s">
        <v>26</v>
      </c>
      <c r="H5" s="9" t="s">
        <v>27</v>
      </c>
      <c r="I5" s="8" t="s">
        <v>26</v>
      </c>
      <c r="J5" s="9" t="s">
        <v>27</v>
      </c>
    </row>
    <row r="6" spans="1:10" ht="22.5">
      <c r="A6" s="10">
        <v>1</v>
      </c>
      <c r="B6" s="11" t="s">
        <v>14</v>
      </c>
      <c r="C6" s="12">
        <f>COUNTIF(โครงการ!$L$6:$L$20,A6)</f>
        <v>0</v>
      </c>
      <c r="D6" s="13">
        <f>SUMIF(โครงการ!$L$6:$L$20,$A6,โครงการ!$F$6:$F$20)</f>
        <v>0</v>
      </c>
      <c r="E6" s="12">
        <f>โครงการ!P21</f>
        <v>0</v>
      </c>
      <c r="F6" s="102">
        <f>โครงการ!P23</f>
        <v>0</v>
      </c>
      <c r="G6" s="12">
        <f>โครงการ!X21</f>
        <v>0</v>
      </c>
      <c r="H6" s="26">
        <f>โครงการ!X23</f>
        <v>0</v>
      </c>
      <c r="I6" s="12">
        <f>โครงการ!AF21</f>
        <v>0</v>
      </c>
      <c r="J6" s="26">
        <f>โครงการ!AF23</f>
        <v>0</v>
      </c>
    </row>
    <row r="7" spans="1:10" ht="22.5">
      <c r="A7" s="16">
        <v>2</v>
      </c>
      <c r="B7" s="11" t="s">
        <v>15</v>
      </c>
      <c r="C7" s="12">
        <f>COUNTIF(โครงการ!$L$6:$L$20,A7)</f>
        <v>1</v>
      </c>
      <c r="D7" s="13">
        <f>SUMIF(โครงการ!$L$6:$L$20,$A7,โครงการ!$F$6:$F$20)</f>
        <v>10000000</v>
      </c>
      <c r="E7" s="12">
        <f>โครงการ!Q21</f>
        <v>1</v>
      </c>
      <c r="F7" s="102">
        <f>โครงการ!Q23</f>
        <v>10000000</v>
      </c>
      <c r="G7" s="12">
        <f>โครงการ!Y21</f>
        <v>0</v>
      </c>
      <c r="H7" s="26">
        <f>โครงการ!Y23</f>
        <v>0</v>
      </c>
      <c r="I7" s="12">
        <f>โครงการ!AG21</f>
        <v>0</v>
      </c>
      <c r="J7" s="26">
        <f>โครงการ!AG23</f>
        <v>0</v>
      </c>
    </row>
    <row r="8" spans="1:10" ht="22.5">
      <c r="A8" s="16">
        <v>3</v>
      </c>
      <c r="B8" s="11" t="s">
        <v>16</v>
      </c>
      <c r="C8" s="12">
        <f>COUNTIF(โครงการ!$L$6:$L$20,A8)</f>
        <v>2</v>
      </c>
      <c r="D8" s="13">
        <f>SUMIF(โครงการ!$L$6:$L$20,$A8,โครงการ!$F$6:$F$20)</f>
        <v>22000000</v>
      </c>
      <c r="E8" s="12">
        <f>โครงการ!R21</f>
        <v>1</v>
      </c>
      <c r="F8" s="102">
        <f>โครงการ!R23</f>
        <v>10000000</v>
      </c>
      <c r="G8" s="12">
        <f>โครงการ!Z21</f>
        <v>1</v>
      </c>
      <c r="H8" s="26">
        <f>โครงการ!Z23</f>
        <v>12000000</v>
      </c>
      <c r="I8" s="12">
        <f>โครงการ!AH21</f>
        <v>0</v>
      </c>
      <c r="J8" s="26">
        <f>โครงการ!AH23</f>
        <v>0</v>
      </c>
    </row>
    <row r="9" spans="1:10" ht="22.5">
      <c r="A9" s="16">
        <v>4</v>
      </c>
      <c r="B9" s="11" t="s">
        <v>17</v>
      </c>
      <c r="C9" s="12">
        <f>COUNTIF(โครงการ!$L$6:$L$20,A9)</f>
        <v>1</v>
      </c>
      <c r="D9" s="13">
        <f>SUMIF(โครงการ!$L$6:$L$20,$A9,โครงการ!$F$6:$F$20)</f>
        <v>60655500</v>
      </c>
      <c r="E9" s="12">
        <f>โครงการ!S21</f>
        <v>1</v>
      </c>
      <c r="F9" s="102">
        <f>โครงการ!S23</f>
        <v>60655500</v>
      </c>
      <c r="G9" s="12">
        <f>โครงการ!AA21</f>
        <v>0</v>
      </c>
      <c r="H9" s="26">
        <f>โครงการ!AA23</f>
        <v>0</v>
      </c>
      <c r="I9" s="12">
        <f>โครงการ!AI21</f>
        <v>0</v>
      </c>
      <c r="J9" s="26">
        <f>โครงการ!AI23</f>
        <v>0</v>
      </c>
    </row>
    <row r="10" spans="1:10" ht="22.5">
      <c r="A10" s="20">
        <v>5</v>
      </c>
      <c r="B10" s="11" t="s">
        <v>18</v>
      </c>
      <c r="C10" s="12">
        <f>COUNTIF(โครงการ!$L$6:$L$20,A10)</f>
        <v>0</v>
      </c>
      <c r="D10" s="13">
        <f>SUMIF(โครงการ!$L$6:$L$20,$A10,โครงการ!$F$6:$F$20)</f>
        <v>0</v>
      </c>
      <c r="E10" s="12">
        <f>โครงการ!T21</f>
        <v>0</v>
      </c>
      <c r="F10" s="102">
        <f>โครงการ!T23</f>
        <v>0</v>
      </c>
      <c r="G10" s="12">
        <f>โครงการ!AB21</f>
        <v>0</v>
      </c>
      <c r="H10" s="26">
        <f>โครงการ!AB23</f>
        <v>0</v>
      </c>
      <c r="I10" s="12">
        <f>โครงการ!AJ21</f>
        <v>0</v>
      </c>
      <c r="J10" s="26">
        <f>โครงการ!AJ23</f>
        <v>0</v>
      </c>
    </row>
    <row r="11" spans="1:10" ht="22.5">
      <c r="A11" s="16">
        <v>6</v>
      </c>
      <c r="B11" s="11" t="s">
        <v>19</v>
      </c>
      <c r="C11" s="12">
        <f>COUNTIF(โครงการ!$L$6:$L$20,A11)</f>
        <v>0</v>
      </c>
      <c r="D11" s="13">
        <f>SUMIF(โครงการ!$L$6:$L$20,$A11,โครงการ!$F$6:$F$20)</f>
        <v>0</v>
      </c>
      <c r="E11" s="12">
        <f>โครงการ!U21</f>
        <v>0</v>
      </c>
      <c r="F11" s="102">
        <f>โครงการ!U23</f>
        <v>0</v>
      </c>
      <c r="G11" s="12">
        <f>โครงการ!AC21</f>
        <v>0</v>
      </c>
      <c r="H11" s="26">
        <f>โครงการ!AC23</f>
        <v>0</v>
      </c>
      <c r="I11" s="12">
        <f>โครงการ!AK21</f>
        <v>0</v>
      </c>
      <c r="J11" s="26">
        <f>โครงการ!AK23</f>
        <v>0</v>
      </c>
    </row>
    <row r="12" spans="1:10" ht="22.5">
      <c r="A12" s="16">
        <v>7</v>
      </c>
      <c r="B12" s="11" t="s">
        <v>20</v>
      </c>
      <c r="C12" s="12">
        <f>COUNTIF(โครงการ!$L$6:$L$20,A12)</f>
        <v>1</v>
      </c>
      <c r="D12" s="13">
        <f>SUMIF(โครงการ!$L$6:$L$20,$A12,โครงการ!$F$6:$F$20)</f>
        <v>20280000</v>
      </c>
      <c r="E12" s="12">
        <f>โครงการ!V21</f>
        <v>1</v>
      </c>
      <c r="F12" s="102">
        <f>โครงการ!V23</f>
        <v>20280000</v>
      </c>
      <c r="G12" s="12">
        <f>โครงการ!AD21</f>
        <v>0</v>
      </c>
      <c r="H12" s="26">
        <f>โครงการ!AD23</f>
        <v>0</v>
      </c>
      <c r="I12" s="12">
        <f>โครงการ!AL21</f>
        <v>0</v>
      </c>
      <c r="J12" s="26">
        <f>โครงการ!AL23</f>
        <v>0</v>
      </c>
    </row>
    <row r="13" spans="1:10" ht="22.5">
      <c r="A13" s="16">
        <v>8</v>
      </c>
      <c r="B13" s="11" t="s">
        <v>21</v>
      </c>
      <c r="C13" s="12">
        <f>COUNTIF(โครงการ!$L$6:$L$20,A13)</f>
        <v>10</v>
      </c>
      <c r="D13" s="13">
        <f>SUMIF(โครงการ!$L$6:$L$20,$A13,โครงการ!$F$6:$F$20)</f>
        <v>74649900</v>
      </c>
      <c r="E13" s="12">
        <f>โครงการ!W21</f>
        <v>10</v>
      </c>
      <c r="F13" s="102">
        <f>โครงการ!W23</f>
        <v>74649900</v>
      </c>
      <c r="G13" s="12">
        <f>โครงการ!AE21</f>
        <v>0</v>
      </c>
      <c r="H13" s="26">
        <f>โครงการ!AE23</f>
        <v>0</v>
      </c>
      <c r="I13" s="12">
        <f>โครงการ!AM21</f>
        <v>0</v>
      </c>
      <c r="J13" s="26">
        <f>โครงการ!AM23</f>
        <v>0</v>
      </c>
    </row>
    <row r="14" spans="1:10" ht="22.5">
      <c r="A14" s="157" t="s">
        <v>34</v>
      </c>
      <c r="B14" s="158"/>
      <c r="C14" s="17">
        <f>SUM(C6:C13)</f>
        <v>15</v>
      </c>
      <c r="D14" s="17">
        <f>SUM(D6:D13)</f>
        <v>187585400</v>
      </c>
      <c r="E14" s="17">
        <f t="shared" ref="E14:J14" si="0">SUM(E6:E13)</f>
        <v>14</v>
      </c>
      <c r="F14" s="19">
        <f t="shared" si="0"/>
        <v>175585400</v>
      </c>
      <c r="G14" s="17">
        <f t="shared" si="0"/>
        <v>1</v>
      </c>
      <c r="H14" s="17">
        <f t="shared" si="0"/>
        <v>12000000</v>
      </c>
      <c r="I14" s="17">
        <f t="shared" si="0"/>
        <v>0</v>
      </c>
      <c r="J14" s="19">
        <f t="shared" si="0"/>
        <v>0</v>
      </c>
    </row>
    <row r="16" spans="1:10">
      <c r="F16" s="27"/>
    </row>
    <row r="17" spans="1:1" ht="22.5">
      <c r="A17" s="28"/>
    </row>
  </sheetData>
  <mergeCells count="8">
    <mergeCell ref="I3:J4"/>
    <mergeCell ref="E4:F4"/>
    <mergeCell ref="G4:H4"/>
    <mergeCell ref="A14:B14"/>
    <mergeCell ref="A3:A5"/>
    <mergeCell ref="B3:B5"/>
    <mergeCell ref="C3:D4"/>
    <mergeCell ref="E3:H3"/>
  </mergeCells>
  <phoneticPr fontId="3" type="noConversion"/>
  <pageMargins left="0.75" right="0.16" top="1" bottom="1" header="0.5" footer="0.5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AM61"/>
  <sheetViews>
    <sheetView tabSelected="1" view="pageBreakPreview" zoomScaleNormal="9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6" sqref="E6"/>
    </sheetView>
  </sheetViews>
  <sheetFormatPr defaultRowHeight="18.75"/>
  <cols>
    <col min="1" max="1" width="6.28515625" style="33" customWidth="1"/>
    <col min="2" max="2" width="5.7109375" style="34" hidden="1" customWidth="1"/>
    <col min="3" max="3" width="11.85546875" style="34" hidden="1" customWidth="1"/>
    <col min="4" max="4" width="22" style="31" customWidth="1"/>
    <col min="5" max="5" width="38.7109375" style="31" customWidth="1"/>
    <col min="6" max="6" width="15.140625" style="32" customWidth="1"/>
    <col min="7" max="7" width="10.42578125" style="31" customWidth="1"/>
    <col min="8" max="8" width="10.140625" style="31" customWidth="1"/>
    <col min="9" max="9" width="11" style="31" customWidth="1"/>
    <col min="10" max="10" width="35.140625" style="31" customWidth="1"/>
    <col min="11" max="11" width="14.42578125" style="31" customWidth="1"/>
    <col min="12" max="12" width="7.85546875" style="33" customWidth="1"/>
    <col min="13" max="13" width="13.42578125" style="31" customWidth="1"/>
    <col min="14" max="14" width="14.42578125" style="31" customWidth="1"/>
    <col min="15" max="15" width="12.5703125" style="31" customWidth="1"/>
    <col min="16" max="16" width="11.5703125" style="31" customWidth="1"/>
    <col min="17" max="17" width="12" style="31" customWidth="1"/>
    <col min="18" max="18" width="12.5703125" style="31" customWidth="1"/>
    <col min="19" max="21" width="12" style="31" customWidth="1"/>
    <col min="22" max="22" width="10.85546875" style="31" customWidth="1"/>
    <col min="23" max="24" width="12" style="31" customWidth="1"/>
    <col min="25" max="25" width="13.28515625" style="31" customWidth="1"/>
    <col min="26" max="28" width="12" style="31" customWidth="1"/>
    <col min="29" max="29" width="13.28515625" style="31" customWidth="1"/>
    <col min="30" max="30" width="10.85546875" style="31" customWidth="1"/>
    <col min="31" max="31" width="13.28515625" style="31" customWidth="1"/>
    <col min="32" max="32" width="9.140625" style="31" customWidth="1"/>
    <col min="33" max="33" width="10.85546875" style="31" customWidth="1"/>
    <col min="34" max="34" width="12" style="31" customWidth="1"/>
    <col min="35" max="35" width="10.85546875" style="31" customWidth="1"/>
    <col min="36" max="38" width="9.140625" style="31" customWidth="1"/>
    <col min="39" max="39" width="12" style="31" customWidth="1"/>
    <col min="40" max="16384" width="9.140625" style="31"/>
  </cols>
  <sheetData>
    <row r="1" spans="1:39">
      <c r="A1" s="29" t="s">
        <v>41</v>
      </c>
      <c r="B1" s="30"/>
      <c r="C1" s="30"/>
    </row>
    <row r="2" spans="1:39" ht="13.5" customHeight="1">
      <c r="A2" s="29"/>
      <c r="B2" s="30"/>
      <c r="C2" s="30"/>
      <c r="G2" s="92" t="s">
        <v>10</v>
      </c>
    </row>
    <row r="3" spans="1:39" ht="12.75" customHeight="1"/>
    <row r="4" spans="1:39" ht="32.25" customHeight="1">
      <c r="A4" s="173" t="s">
        <v>4</v>
      </c>
      <c r="B4" s="35"/>
      <c r="C4" s="171" t="s">
        <v>35</v>
      </c>
      <c r="D4" s="175" t="s">
        <v>5</v>
      </c>
      <c r="E4" s="175" t="s">
        <v>6</v>
      </c>
      <c r="F4" s="182" t="s">
        <v>74</v>
      </c>
      <c r="G4" s="179" t="s">
        <v>12</v>
      </c>
      <c r="H4" s="180"/>
      <c r="I4" s="177" t="s">
        <v>7</v>
      </c>
      <c r="J4" s="171" t="s">
        <v>11</v>
      </c>
      <c r="K4" s="93"/>
      <c r="P4" s="31" t="s">
        <v>36</v>
      </c>
      <c r="X4" s="31" t="s">
        <v>37</v>
      </c>
      <c r="AF4" s="31" t="s">
        <v>38</v>
      </c>
    </row>
    <row r="5" spans="1:39" ht="37.5">
      <c r="A5" s="174"/>
      <c r="B5" s="36"/>
      <c r="C5" s="181"/>
      <c r="D5" s="176"/>
      <c r="E5" s="176"/>
      <c r="F5" s="183"/>
      <c r="G5" s="37" t="s">
        <v>8</v>
      </c>
      <c r="H5" s="37" t="s">
        <v>9</v>
      </c>
      <c r="I5" s="178"/>
      <c r="J5" s="172"/>
      <c r="K5" s="93"/>
      <c r="M5" s="38" t="s">
        <v>8</v>
      </c>
      <c r="N5" s="38" t="s">
        <v>9</v>
      </c>
      <c r="O5" s="39" t="s">
        <v>7</v>
      </c>
      <c r="P5" s="40">
        <v>1</v>
      </c>
      <c r="Q5" s="40">
        <v>2</v>
      </c>
      <c r="R5" s="40">
        <v>3</v>
      </c>
      <c r="S5" s="40">
        <v>4</v>
      </c>
      <c r="T5" s="40">
        <v>5</v>
      </c>
      <c r="U5" s="40">
        <v>6</v>
      </c>
      <c r="V5" s="40">
        <v>7</v>
      </c>
      <c r="W5" s="40">
        <v>8</v>
      </c>
      <c r="X5" s="41">
        <v>1</v>
      </c>
      <c r="Y5" s="41">
        <v>2</v>
      </c>
      <c r="Z5" s="41">
        <v>3</v>
      </c>
      <c r="AA5" s="41">
        <v>4</v>
      </c>
      <c r="AB5" s="41">
        <v>5</v>
      </c>
      <c r="AC5" s="41">
        <v>6</v>
      </c>
      <c r="AD5" s="41">
        <v>7</v>
      </c>
      <c r="AE5" s="41">
        <v>8</v>
      </c>
      <c r="AF5" s="42">
        <v>1</v>
      </c>
      <c r="AG5" s="42">
        <v>2</v>
      </c>
      <c r="AH5" s="42">
        <v>3</v>
      </c>
      <c r="AI5" s="42">
        <v>4</v>
      </c>
      <c r="AJ5" s="42">
        <v>5</v>
      </c>
      <c r="AK5" s="42">
        <v>6</v>
      </c>
      <c r="AL5" s="42">
        <v>7</v>
      </c>
      <c r="AM5" s="42">
        <v>8</v>
      </c>
    </row>
    <row r="6" spans="1:39" s="110" customFormat="1" ht="96" customHeight="1">
      <c r="A6" s="103">
        <v>1</v>
      </c>
      <c r="B6" s="104">
        <v>1</v>
      </c>
      <c r="C6" s="104">
        <v>11</v>
      </c>
      <c r="D6" s="112" t="s">
        <v>42</v>
      </c>
      <c r="E6" s="113" t="s">
        <v>43</v>
      </c>
      <c r="F6" s="126">
        <v>5000000</v>
      </c>
      <c r="G6" s="114" t="s">
        <v>10</v>
      </c>
      <c r="H6" s="114"/>
      <c r="I6" s="115"/>
      <c r="J6" s="116" t="s">
        <v>79</v>
      </c>
      <c r="K6" s="117"/>
      <c r="L6" s="120">
        <v>8</v>
      </c>
      <c r="M6" s="110">
        <f>IF(G6=0,0,1)</f>
        <v>1</v>
      </c>
      <c r="N6" s="110">
        <f>IF(H6=0,0,1)</f>
        <v>0</v>
      </c>
      <c r="O6" s="110">
        <f>IF(I6=0,0,1)</f>
        <v>0</v>
      </c>
      <c r="P6" s="111" t="str">
        <f>IF(AND($L6=1,$M6=1),$F6,"")</f>
        <v/>
      </c>
      <c r="Q6" s="111" t="str">
        <f>IF(AND($L6=2,$M6=1),$F6,"")</f>
        <v/>
      </c>
      <c r="R6" s="111" t="str">
        <f>IF(AND($L6=3,$M6=1),$F6,"")</f>
        <v/>
      </c>
      <c r="S6" s="111" t="str">
        <f>IF(AND($L6=4,$M6=1),$F6,"")</f>
        <v/>
      </c>
      <c r="T6" s="111" t="str">
        <f>IF(AND($L6=5,$M6=1),$F6,"")</f>
        <v/>
      </c>
      <c r="U6" s="111" t="str">
        <f>IF(AND($L6=6,$M6=1),$F6,"")</f>
        <v/>
      </c>
      <c r="V6" s="111" t="str">
        <f>IF(AND($L6=7,$M6=1),$F6,"")</f>
        <v/>
      </c>
      <c r="W6" s="111">
        <f>IF(AND($L6=8,$M6=1),$F6,"")</f>
        <v>5000000</v>
      </c>
      <c r="X6" s="111" t="str">
        <f>IF(AND($L6=1,$N6=1),$F6,"")</f>
        <v/>
      </c>
      <c r="Y6" s="111" t="str">
        <f>IF(AND($L6=2,$N6=1),$F6,"")</f>
        <v/>
      </c>
      <c r="Z6" s="111" t="str">
        <f>IF(AND($L6=3,$N6=1),$F6,"")</f>
        <v/>
      </c>
      <c r="AA6" s="111" t="str">
        <f>IF(AND($L6=4,$N6=1),$F6,"")</f>
        <v/>
      </c>
      <c r="AB6" s="111" t="str">
        <f>IF(AND($L6=5,$N6=1),$F6,"")</f>
        <v/>
      </c>
      <c r="AC6" s="111" t="str">
        <f>IF(AND($L6=6,$N6=1),$F6,"")</f>
        <v/>
      </c>
      <c r="AD6" s="111" t="str">
        <f>IF(AND($L6=7,$N6=1),$F6,"")</f>
        <v/>
      </c>
      <c r="AE6" s="111" t="str">
        <f>IF(AND($L6=8,$N6=1),$F6,"")</f>
        <v/>
      </c>
      <c r="AF6" s="110" t="str">
        <f>IF(AND($L6=1,$O6=1),$F6,"")</f>
        <v/>
      </c>
      <c r="AG6" s="110" t="str">
        <f>IF(AND($L6=2,$O6=1),$F6,"")</f>
        <v/>
      </c>
      <c r="AH6" s="110" t="str">
        <f>IF(AND($L6=3,$O6=1),$F6,"")</f>
        <v/>
      </c>
      <c r="AI6" s="110" t="str">
        <f>IF(AND($L6=4,$O6=1),$F6,"")</f>
        <v/>
      </c>
      <c r="AJ6" s="110" t="str">
        <f>IF(AND($L6=5,$O6=1),$F6,"")</f>
        <v/>
      </c>
      <c r="AK6" s="110" t="str">
        <f>IF(AND($L6=6,$O6=1),$F6,"")</f>
        <v/>
      </c>
      <c r="AL6" s="110" t="str">
        <f>IF(AND($L6=7,$O6=1),$F6,"")</f>
        <v/>
      </c>
      <c r="AM6" s="110" t="str">
        <f>IF(AND($L6=8,$O6=1),$F6,"")</f>
        <v/>
      </c>
    </row>
    <row r="7" spans="1:39" s="47" customFormat="1" ht="132" customHeight="1">
      <c r="A7" s="43">
        <v>2</v>
      </c>
      <c r="B7" s="44">
        <v>2</v>
      </c>
      <c r="C7" s="44">
        <v>2</v>
      </c>
      <c r="D7" s="43" t="s">
        <v>44</v>
      </c>
      <c r="E7" s="95" t="s">
        <v>45</v>
      </c>
      <c r="F7" s="127">
        <v>60655500</v>
      </c>
      <c r="G7" s="69" t="s">
        <v>10</v>
      </c>
      <c r="H7" s="69"/>
      <c r="I7" s="44"/>
      <c r="J7" s="46" t="s">
        <v>81</v>
      </c>
      <c r="K7" s="94"/>
      <c r="L7" s="121">
        <v>4</v>
      </c>
      <c r="M7" s="47">
        <f t="shared" ref="M7:M20" si="0">IF(G7=0,0,1)</f>
        <v>1</v>
      </c>
      <c r="N7" s="47">
        <f t="shared" ref="N7:N20" si="1">IF(H7=0,0,1)</f>
        <v>0</v>
      </c>
      <c r="O7" s="47">
        <f t="shared" ref="O7:O20" si="2">IF(I7=0,0,1)</f>
        <v>0</v>
      </c>
      <c r="P7" s="48" t="str">
        <f t="shared" ref="P7:P20" si="3">IF(AND($L7=1,$M7=1),$F7,"")</f>
        <v/>
      </c>
      <c r="Q7" s="48" t="str">
        <f t="shared" ref="Q7:Q20" si="4">IF(AND($L7=2,$M7=1),$F7,"")</f>
        <v/>
      </c>
      <c r="R7" s="48" t="str">
        <f t="shared" ref="R7:R20" si="5">IF(AND($L7=3,$M7=1),$F7,"")</f>
        <v/>
      </c>
      <c r="S7" s="48">
        <f t="shared" ref="S7:S20" si="6">IF(AND($L7=4,$M7=1),$F7,"")</f>
        <v>60655500</v>
      </c>
      <c r="T7" s="48" t="str">
        <f t="shared" ref="T7:T20" si="7">IF(AND($L7=5,$M7=1),$F7,"")</f>
        <v/>
      </c>
      <c r="U7" s="48" t="str">
        <f t="shared" ref="U7:U20" si="8">IF(AND($L7=6,$M7=1),$F7,"")</f>
        <v/>
      </c>
      <c r="V7" s="48" t="str">
        <f t="shared" ref="V7:V20" si="9">IF(AND($L7=7,$M7=1),$F7,"")</f>
        <v/>
      </c>
      <c r="W7" s="48" t="str">
        <f t="shared" ref="W7:W20" si="10">IF(AND($L7=8,$M7=1),$F7,"")</f>
        <v/>
      </c>
      <c r="X7" s="48" t="str">
        <f t="shared" ref="X7:X20" si="11">IF(AND($L7=1,$N7=1),$F7,"")</f>
        <v/>
      </c>
      <c r="Y7" s="48" t="str">
        <f t="shared" ref="Y7:Y20" si="12">IF(AND($L7=2,$N7=1),$F7,"")</f>
        <v/>
      </c>
      <c r="Z7" s="48" t="str">
        <f t="shared" ref="Z7:Z20" si="13">IF(AND($L7=3,$N7=1),$F7,"")</f>
        <v/>
      </c>
      <c r="AA7" s="48" t="str">
        <f t="shared" ref="AA7:AA20" si="14">IF(AND($L7=4,$N7=1),$F7,"")</f>
        <v/>
      </c>
      <c r="AB7" s="48" t="str">
        <f t="shared" ref="AB7:AB20" si="15">IF(AND($L7=5,$N7=1),$F7,"")</f>
        <v/>
      </c>
      <c r="AC7" s="48" t="str">
        <f t="shared" ref="AC7:AC20" si="16">IF(AND($L7=6,$N7=1),$F7,"")</f>
        <v/>
      </c>
      <c r="AD7" s="48" t="str">
        <f t="shared" ref="AD7:AD20" si="17">IF(AND($L7=7,$N7=1),$F7,"")</f>
        <v/>
      </c>
      <c r="AE7" s="48" t="str">
        <f t="shared" ref="AE7:AE20" si="18">IF(AND($L7=8,$N7=1),$F7,"")</f>
        <v/>
      </c>
      <c r="AF7" s="47" t="str">
        <f t="shared" ref="AF7:AF20" si="19">IF(AND($L7=1,$O7=1),$F7,"")</f>
        <v/>
      </c>
      <c r="AG7" s="47" t="str">
        <f t="shared" ref="AG7:AG20" si="20">IF(AND($L7=2,$O7=1),$F7,"")</f>
        <v/>
      </c>
      <c r="AH7" s="47" t="str">
        <f t="shared" ref="AH7:AH20" si="21">IF(AND($L7=3,$O7=1),$F7,"")</f>
        <v/>
      </c>
      <c r="AI7" s="47" t="str">
        <f t="shared" ref="AI7:AI20" si="22">IF(AND($L7=4,$O7=1),$F7,"")</f>
        <v/>
      </c>
      <c r="AJ7" s="47" t="str">
        <f t="shared" ref="AJ7:AJ20" si="23">IF(AND($L7=5,$O7=1),$F7,"")</f>
        <v/>
      </c>
      <c r="AK7" s="47" t="str">
        <f t="shared" ref="AK7:AK20" si="24">IF(AND($L7=6,$O7=1),$F7,"")</f>
        <v/>
      </c>
      <c r="AL7" s="47" t="str">
        <f t="shared" ref="AL7:AL20" si="25">IF(AND($L7=7,$O7=1),$F7,"")</f>
        <v/>
      </c>
      <c r="AM7" s="47" t="str">
        <f t="shared" ref="AM7:AM20" si="26">IF(AND($L7=8,$O7=1),$F7,"")</f>
        <v/>
      </c>
    </row>
    <row r="8" spans="1:39" s="47" customFormat="1" ht="173.25" customHeight="1">
      <c r="A8" s="43">
        <v>3</v>
      </c>
      <c r="B8" s="44">
        <v>2</v>
      </c>
      <c r="C8" s="44">
        <v>3</v>
      </c>
      <c r="D8" s="43"/>
      <c r="E8" s="95" t="s">
        <v>46</v>
      </c>
      <c r="F8" s="128">
        <v>2000000</v>
      </c>
      <c r="G8" s="69" t="s">
        <v>10</v>
      </c>
      <c r="H8" s="97"/>
      <c r="I8" s="45"/>
      <c r="J8" s="46" t="s">
        <v>68</v>
      </c>
      <c r="K8" s="94"/>
      <c r="L8" s="121">
        <v>8</v>
      </c>
      <c r="M8" s="47">
        <f t="shared" si="0"/>
        <v>1</v>
      </c>
      <c r="N8" s="47">
        <f t="shared" si="1"/>
        <v>0</v>
      </c>
      <c r="O8" s="47">
        <f t="shared" si="2"/>
        <v>0</v>
      </c>
      <c r="P8" s="48" t="str">
        <f t="shared" si="3"/>
        <v/>
      </c>
      <c r="Q8" s="48" t="str">
        <f t="shared" si="4"/>
        <v/>
      </c>
      <c r="R8" s="48" t="str">
        <f t="shared" si="5"/>
        <v/>
      </c>
      <c r="S8" s="48" t="str">
        <f t="shared" si="6"/>
        <v/>
      </c>
      <c r="T8" s="48" t="str">
        <f t="shared" si="7"/>
        <v/>
      </c>
      <c r="U8" s="48" t="str">
        <f t="shared" si="8"/>
        <v/>
      </c>
      <c r="V8" s="48" t="str">
        <f t="shared" si="9"/>
        <v/>
      </c>
      <c r="W8" s="48">
        <f t="shared" si="10"/>
        <v>2000000</v>
      </c>
      <c r="X8" s="48" t="str">
        <f t="shared" si="11"/>
        <v/>
      </c>
      <c r="Y8" s="48" t="str">
        <f t="shared" si="12"/>
        <v/>
      </c>
      <c r="Z8" s="48" t="str">
        <f t="shared" si="13"/>
        <v/>
      </c>
      <c r="AA8" s="48" t="str">
        <f t="shared" si="14"/>
        <v/>
      </c>
      <c r="AB8" s="48" t="str">
        <f t="shared" si="15"/>
        <v/>
      </c>
      <c r="AC8" s="48" t="str">
        <f t="shared" si="16"/>
        <v/>
      </c>
      <c r="AD8" s="48" t="str">
        <f t="shared" si="17"/>
        <v/>
      </c>
      <c r="AE8" s="48" t="str">
        <f t="shared" si="18"/>
        <v/>
      </c>
      <c r="AF8" s="47" t="str">
        <f t="shared" si="19"/>
        <v/>
      </c>
      <c r="AG8" s="47" t="str">
        <f t="shared" si="20"/>
        <v/>
      </c>
      <c r="AH8" s="47" t="str">
        <f t="shared" si="21"/>
        <v/>
      </c>
      <c r="AI8" s="47" t="str">
        <f t="shared" si="22"/>
        <v/>
      </c>
      <c r="AJ8" s="47" t="str">
        <f t="shared" si="23"/>
        <v/>
      </c>
      <c r="AK8" s="47" t="str">
        <f t="shared" si="24"/>
        <v/>
      </c>
      <c r="AL8" s="47" t="str">
        <f t="shared" si="25"/>
        <v/>
      </c>
      <c r="AM8" s="47" t="str">
        <f t="shared" si="26"/>
        <v/>
      </c>
    </row>
    <row r="9" spans="1:39" s="51" customFormat="1" ht="171.75" customHeight="1">
      <c r="A9" s="43">
        <v>4</v>
      </c>
      <c r="B9" s="44">
        <v>2</v>
      </c>
      <c r="C9" s="44">
        <v>1</v>
      </c>
      <c r="D9" s="49"/>
      <c r="E9" s="95" t="s">
        <v>47</v>
      </c>
      <c r="F9" s="128">
        <v>1000000</v>
      </c>
      <c r="G9" s="69" t="s">
        <v>10</v>
      </c>
      <c r="H9" s="98"/>
      <c r="I9" s="50"/>
      <c r="J9" s="46" t="s">
        <v>65</v>
      </c>
      <c r="K9" s="94"/>
      <c r="L9" s="121">
        <v>8</v>
      </c>
      <c r="M9" s="47">
        <f t="shared" si="0"/>
        <v>1</v>
      </c>
      <c r="N9" s="47">
        <f t="shared" si="1"/>
        <v>0</v>
      </c>
      <c r="O9" s="47">
        <f t="shared" si="2"/>
        <v>0</v>
      </c>
      <c r="P9" s="48" t="str">
        <f t="shared" si="3"/>
        <v/>
      </c>
      <c r="Q9" s="48" t="str">
        <f t="shared" si="4"/>
        <v/>
      </c>
      <c r="R9" s="48" t="str">
        <f t="shared" si="5"/>
        <v/>
      </c>
      <c r="S9" s="48" t="str">
        <f t="shared" si="6"/>
        <v/>
      </c>
      <c r="T9" s="48" t="str">
        <f t="shared" si="7"/>
        <v/>
      </c>
      <c r="U9" s="48" t="str">
        <f t="shared" si="8"/>
        <v/>
      </c>
      <c r="V9" s="48" t="str">
        <f t="shared" si="9"/>
        <v/>
      </c>
      <c r="W9" s="48">
        <f t="shared" si="10"/>
        <v>1000000</v>
      </c>
      <c r="X9" s="48" t="str">
        <f t="shared" si="11"/>
        <v/>
      </c>
      <c r="Y9" s="48" t="str">
        <f t="shared" si="12"/>
        <v/>
      </c>
      <c r="Z9" s="48" t="str">
        <f t="shared" si="13"/>
        <v/>
      </c>
      <c r="AA9" s="48" t="str">
        <f t="shared" si="14"/>
        <v/>
      </c>
      <c r="AB9" s="48" t="str">
        <f t="shared" si="15"/>
        <v/>
      </c>
      <c r="AC9" s="48" t="str">
        <f t="shared" si="16"/>
        <v/>
      </c>
      <c r="AD9" s="48" t="str">
        <f t="shared" si="17"/>
        <v/>
      </c>
      <c r="AE9" s="48" t="str">
        <f t="shared" si="18"/>
        <v/>
      </c>
      <c r="AF9" s="47" t="str">
        <f t="shared" si="19"/>
        <v/>
      </c>
      <c r="AG9" s="47" t="str">
        <f t="shared" si="20"/>
        <v/>
      </c>
      <c r="AH9" s="47" t="str">
        <f t="shared" si="21"/>
        <v/>
      </c>
      <c r="AI9" s="47" t="str">
        <f t="shared" si="22"/>
        <v/>
      </c>
      <c r="AJ9" s="47" t="str">
        <f t="shared" si="23"/>
        <v/>
      </c>
      <c r="AK9" s="47" t="str">
        <f t="shared" si="24"/>
        <v/>
      </c>
      <c r="AL9" s="47" t="str">
        <f t="shared" si="25"/>
        <v/>
      </c>
      <c r="AM9" s="47" t="str">
        <f t="shared" si="26"/>
        <v/>
      </c>
    </row>
    <row r="10" spans="1:39" s="110" customFormat="1" ht="98.25" customHeight="1">
      <c r="A10" s="103">
        <v>5</v>
      </c>
      <c r="B10" s="104">
        <v>3</v>
      </c>
      <c r="C10" s="104">
        <v>3</v>
      </c>
      <c r="D10" s="103" t="s">
        <v>69</v>
      </c>
      <c r="E10" s="105" t="s">
        <v>48</v>
      </c>
      <c r="F10" s="127">
        <v>10000000</v>
      </c>
      <c r="G10" s="107" t="s">
        <v>10</v>
      </c>
      <c r="H10" s="107"/>
      <c r="I10" s="106"/>
      <c r="J10" s="108" t="s">
        <v>78</v>
      </c>
      <c r="K10" s="109"/>
      <c r="L10" s="120">
        <v>2</v>
      </c>
      <c r="M10" s="110">
        <f t="shared" si="0"/>
        <v>1</v>
      </c>
      <c r="N10" s="110">
        <f t="shared" si="1"/>
        <v>0</v>
      </c>
      <c r="O10" s="110">
        <f t="shared" si="2"/>
        <v>0</v>
      </c>
      <c r="P10" s="111" t="str">
        <f t="shared" si="3"/>
        <v/>
      </c>
      <c r="Q10" s="111">
        <f t="shared" si="4"/>
        <v>10000000</v>
      </c>
      <c r="R10" s="111" t="str">
        <f t="shared" si="5"/>
        <v/>
      </c>
      <c r="S10" s="111" t="str">
        <f t="shared" si="6"/>
        <v/>
      </c>
      <c r="T10" s="111" t="str">
        <f t="shared" si="7"/>
        <v/>
      </c>
      <c r="U10" s="111" t="str">
        <f t="shared" si="8"/>
        <v/>
      </c>
      <c r="V10" s="111" t="str">
        <f t="shared" si="9"/>
        <v/>
      </c>
      <c r="W10" s="111" t="str">
        <f t="shared" si="10"/>
        <v/>
      </c>
      <c r="X10" s="111" t="str">
        <f t="shared" si="11"/>
        <v/>
      </c>
      <c r="Y10" s="111" t="str">
        <f t="shared" si="12"/>
        <v/>
      </c>
      <c r="Z10" s="111" t="str">
        <f t="shared" si="13"/>
        <v/>
      </c>
      <c r="AA10" s="111" t="str">
        <f t="shared" si="14"/>
        <v/>
      </c>
      <c r="AB10" s="111" t="str">
        <f t="shared" si="15"/>
        <v/>
      </c>
      <c r="AC10" s="111" t="str">
        <f t="shared" si="16"/>
        <v/>
      </c>
      <c r="AD10" s="111" t="str">
        <f t="shared" si="17"/>
        <v/>
      </c>
      <c r="AE10" s="111" t="str">
        <f t="shared" si="18"/>
        <v/>
      </c>
      <c r="AF10" s="110" t="str">
        <f t="shared" si="19"/>
        <v/>
      </c>
      <c r="AG10" s="110" t="str">
        <f t="shared" si="20"/>
        <v/>
      </c>
      <c r="AH10" s="110" t="str">
        <f t="shared" si="21"/>
        <v/>
      </c>
      <c r="AI10" s="110" t="str">
        <f t="shared" si="22"/>
        <v/>
      </c>
      <c r="AJ10" s="110" t="str">
        <f t="shared" si="23"/>
        <v/>
      </c>
      <c r="AK10" s="110" t="str">
        <f t="shared" si="24"/>
        <v/>
      </c>
      <c r="AL10" s="110" t="str">
        <f t="shared" si="25"/>
        <v/>
      </c>
      <c r="AM10" s="110" t="str">
        <f t="shared" si="26"/>
        <v/>
      </c>
    </row>
    <row r="11" spans="1:39" s="110" customFormat="1" ht="137.25" customHeight="1">
      <c r="A11" s="103">
        <v>6</v>
      </c>
      <c r="B11" s="104">
        <v>3</v>
      </c>
      <c r="C11" s="104">
        <v>8</v>
      </c>
      <c r="D11" s="103"/>
      <c r="E11" s="105" t="s">
        <v>49</v>
      </c>
      <c r="F11" s="127">
        <v>10000000</v>
      </c>
      <c r="G11" s="107" t="s">
        <v>10</v>
      </c>
      <c r="H11" s="107"/>
      <c r="I11" s="106"/>
      <c r="J11" s="108" t="s">
        <v>75</v>
      </c>
      <c r="K11" s="109"/>
      <c r="L11" s="120">
        <v>3</v>
      </c>
      <c r="M11" s="110">
        <f t="shared" si="0"/>
        <v>1</v>
      </c>
      <c r="N11" s="110">
        <f t="shared" si="1"/>
        <v>0</v>
      </c>
      <c r="O11" s="110">
        <f t="shared" si="2"/>
        <v>0</v>
      </c>
      <c r="P11" s="111" t="str">
        <f t="shared" si="3"/>
        <v/>
      </c>
      <c r="Q11" s="111" t="str">
        <f t="shared" si="4"/>
        <v/>
      </c>
      <c r="R11" s="111">
        <f t="shared" si="5"/>
        <v>10000000</v>
      </c>
      <c r="S11" s="111" t="str">
        <f t="shared" si="6"/>
        <v/>
      </c>
      <c r="T11" s="111" t="str">
        <f t="shared" si="7"/>
        <v/>
      </c>
      <c r="U11" s="111" t="str">
        <f t="shared" si="8"/>
        <v/>
      </c>
      <c r="V11" s="111" t="str">
        <f t="shared" si="9"/>
        <v/>
      </c>
      <c r="W11" s="111" t="str">
        <f t="shared" si="10"/>
        <v/>
      </c>
      <c r="X11" s="111" t="str">
        <f t="shared" si="11"/>
        <v/>
      </c>
      <c r="Y11" s="111" t="str">
        <f t="shared" si="12"/>
        <v/>
      </c>
      <c r="Z11" s="111" t="str">
        <f t="shared" si="13"/>
        <v/>
      </c>
      <c r="AA11" s="111" t="str">
        <f t="shared" si="14"/>
        <v/>
      </c>
      <c r="AB11" s="111" t="str">
        <f t="shared" si="15"/>
        <v/>
      </c>
      <c r="AC11" s="111" t="str">
        <f t="shared" si="16"/>
        <v/>
      </c>
      <c r="AD11" s="111" t="str">
        <f t="shared" si="17"/>
        <v/>
      </c>
      <c r="AE11" s="111" t="str">
        <f t="shared" si="18"/>
        <v/>
      </c>
      <c r="AF11" s="110" t="str">
        <f t="shared" si="19"/>
        <v/>
      </c>
      <c r="AG11" s="110" t="str">
        <f t="shared" si="20"/>
        <v/>
      </c>
      <c r="AH11" s="110" t="str">
        <f t="shared" si="21"/>
        <v/>
      </c>
      <c r="AI11" s="110" t="str">
        <f t="shared" si="22"/>
        <v/>
      </c>
      <c r="AJ11" s="110" t="str">
        <f t="shared" si="23"/>
        <v/>
      </c>
      <c r="AK11" s="110" t="str">
        <f t="shared" si="24"/>
        <v/>
      </c>
      <c r="AL11" s="110" t="str">
        <f t="shared" si="25"/>
        <v/>
      </c>
      <c r="AM11" s="110" t="str">
        <f t="shared" si="26"/>
        <v/>
      </c>
    </row>
    <row r="12" spans="1:39" s="110" customFormat="1" ht="169.5" customHeight="1">
      <c r="A12" s="103">
        <v>7</v>
      </c>
      <c r="B12" s="104">
        <v>3</v>
      </c>
      <c r="C12" s="104">
        <v>10</v>
      </c>
      <c r="D12" s="103"/>
      <c r="E12" s="118" t="s">
        <v>50</v>
      </c>
      <c r="F12" s="129">
        <v>2000000</v>
      </c>
      <c r="G12" s="107" t="s">
        <v>10</v>
      </c>
      <c r="H12" s="107"/>
      <c r="I12" s="106"/>
      <c r="J12" s="108" t="s">
        <v>76</v>
      </c>
      <c r="K12" s="109"/>
      <c r="L12" s="120">
        <v>8</v>
      </c>
      <c r="M12" s="110">
        <f t="shared" si="0"/>
        <v>1</v>
      </c>
      <c r="N12" s="110">
        <f t="shared" si="1"/>
        <v>0</v>
      </c>
      <c r="O12" s="110">
        <f t="shared" si="2"/>
        <v>0</v>
      </c>
      <c r="P12" s="111" t="str">
        <f t="shared" si="3"/>
        <v/>
      </c>
      <c r="Q12" s="111" t="str">
        <f t="shared" si="4"/>
        <v/>
      </c>
      <c r="R12" s="111" t="str">
        <f t="shared" si="5"/>
        <v/>
      </c>
      <c r="S12" s="111" t="str">
        <f t="shared" si="6"/>
        <v/>
      </c>
      <c r="T12" s="111" t="str">
        <f t="shared" si="7"/>
        <v/>
      </c>
      <c r="U12" s="111" t="str">
        <f t="shared" si="8"/>
        <v/>
      </c>
      <c r="V12" s="111" t="str">
        <f t="shared" si="9"/>
        <v/>
      </c>
      <c r="W12" s="111">
        <f t="shared" si="10"/>
        <v>2000000</v>
      </c>
      <c r="X12" s="111" t="str">
        <f t="shared" si="11"/>
        <v/>
      </c>
      <c r="Y12" s="111" t="str">
        <f t="shared" si="12"/>
        <v/>
      </c>
      <c r="Z12" s="111" t="str">
        <f t="shared" si="13"/>
        <v/>
      </c>
      <c r="AA12" s="111" t="str">
        <f t="shared" si="14"/>
        <v/>
      </c>
      <c r="AB12" s="111" t="str">
        <f t="shared" si="15"/>
        <v/>
      </c>
      <c r="AC12" s="111" t="str">
        <f t="shared" si="16"/>
        <v/>
      </c>
      <c r="AD12" s="111" t="str">
        <f t="shared" si="17"/>
        <v/>
      </c>
      <c r="AE12" s="111" t="str">
        <f t="shared" si="18"/>
        <v/>
      </c>
      <c r="AF12" s="110" t="str">
        <f t="shared" si="19"/>
        <v/>
      </c>
      <c r="AG12" s="110" t="str">
        <f t="shared" si="20"/>
        <v/>
      </c>
      <c r="AH12" s="110" t="str">
        <f t="shared" si="21"/>
        <v/>
      </c>
      <c r="AI12" s="110" t="str">
        <f t="shared" si="22"/>
        <v/>
      </c>
      <c r="AJ12" s="110" t="str">
        <f t="shared" si="23"/>
        <v/>
      </c>
      <c r="AK12" s="110" t="str">
        <f t="shared" si="24"/>
        <v/>
      </c>
      <c r="AL12" s="110" t="str">
        <f t="shared" si="25"/>
        <v/>
      </c>
      <c r="AM12" s="110" t="str">
        <f t="shared" si="26"/>
        <v/>
      </c>
    </row>
    <row r="13" spans="1:39" s="47" customFormat="1" ht="134.25" customHeight="1">
      <c r="A13" s="43">
        <v>8</v>
      </c>
      <c r="B13" s="44">
        <v>3</v>
      </c>
      <c r="C13" s="44">
        <v>6</v>
      </c>
      <c r="D13" s="43"/>
      <c r="E13" s="95" t="s">
        <v>51</v>
      </c>
      <c r="F13" s="130">
        <v>20280000</v>
      </c>
      <c r="G13" s="69" t="s">
        <v>10</v>
      </c>
      <c r="H13" s="45"/>
      <c r="I13" s="45"/>
      <c r="J13" s="46" t="s">
        <v>80</v>
      </c>
      <c r="K13" s="94"/>
      <c r="L13" s="121">
        <v>7</v>
      </c>
      <c r="M13" s="47">
        <f t="shared" si="0"/>
        <v>1</v>
      </c>
      <c r="N13" s="47">
        <f t="shared" si="1"/>
        <v>0</v>
      </c>
      <c r="O13" s="47">
        <f t="shared" si="2"/>
        <v>0</v>
      </c>
      <c r="P13" s="48" t="str">
        <f t="shared" si="3"/>
        <v/>
      </c>
      <c r="Q13" s="48" t="str">
        <f t="shared" si="4"/>
        <v/>
      </c>
      <c r="R13" s="48" t="str">
        <f t="shared" si="5"/>
        <v/>
      </c>
      <c r="S13" s="48" t="str">
        <f t="shared" si="6"/>
        <v/>
      </c>
      <c r="T13" s="48" t="str">
        <f t="shared" si="7"/>
        <v/>
      </c>
      <c r="U13" s="48" t="str">
        <f t="shared" si="8"/>
        <v/>
      </c>
      <c r="V13" s="48">
        <f t="shared" si="9"/>
        <v>20280000</v>
      </c>
      <c r="W13" s="48" t="str">
        <f t="shared" si="10"/>
        <v/>
      </c>
      <c r="X13" s="48" t="str">
        <f t="shared" si="11"/>
        <v/>
      </c>
      <c r="Y13" s="48" t="str">
        <f t="shared" si="12"/>
        <v/>
      </c>
      <c r="Z13" s="48" t="str">
        <f t="shared" si="13"/>
        <v/>
      </c>
      <c r="AA13" s="48" t="str">
        <f t="shared" si="14"/>
        <v/>
      </c>
      <c r="AB13" s="48" t="str">
        <f t="shared" si="15"/>
        <v/>
      </c>
      <c r="AC13" s="48" t="str">
        <f t="shared" si="16"/>
        <v/>
      </c>
      <c r="AD13" s="48" t="str">
        <f t="shared" si="17"/>
        <v/>
      </c>
      <c r="AE13" s="48" t="str">
        <f t="shared" si="18"/>
        <v/>
      </c>
      <c r="AF13" s="47" t="str">
        <f t="shared" si="19"/>
        <v/>
      </c>
      <c r="AG13" s="47" t="str">
        <f t="shared" si="20"/>
        <v/>
      </c>
      <c r="AH13" s="47" t="str">
        <f t="shared" si="21"/>
        <v/>
      </c>
      <c r="AI13" s="47" t="str">
        <f t="shared" si="22"/>
        <v/>
      </c>
      <c r="AJ13" s="47" t="str">
        <f t="shared" si="23"/>
        <v/>
      </c>
      <c r="AK13" s="47" t="str">
        <f t="shared" si="24"/>
        <v/>
      </c>
      <c r="AL13" s="47" t="str">
        <f t="shared" si="25"/>
        <v/>
      </c>
      <c r="AM13" s="47" t="str">
        <f t="shared" si="26"/>
        <v/>
      </c>
    </row>
    <row r="14" spans="1:39" s="47" customFormat="1" ht="135" customHeight="1">
      <c r="A14" s="43">
        <v>9</v>
      </c>
      <c r="B14" s="44">
        <v>3</v>
      </c>
      <c r="C14" s="44">
        <v>9</v>
      </c>
      <c r="D14" s="43"/>
      <c r="E14" s="95" t="s">
        <v>52</v>
      </c>
      <c r="F14" s="129">
        <v>15000000</v>
      </c>
      <c r="G14" s="69" t="s">
        <v>10</v>
      </c>
      <c r="H14" s="45"/>
      <c r="I14" s="45"/>
      <c r="J14" s="46" t="s">
        <v>66</v>
      </c>
      <c r="K14" s="94"/>
      <c r="L14" s="121">
        <v>8</v>
      </c>
      <c r="M14" s="47">
        <f t="shared" si="0"/>
        <v>1</v>
      </c>
      <c r="N14" s="47">
        <f t="shared" si="1"/>
        <v>0</v>
      </c>
      <c r="O14" s="47">
        <f t="shared" si="2"/>
        <v>0</v>
      </c>
      <c r="P14" s="48" t="str">
        <f t="shared" si="3"/>
        <v/>
      </c>
      <c r="Q14" s="48" t="str">
        <f t="shared" si="4"/>
        <v/>
      </c>
      <c r="R14" s="48" t="str">
        <f t="shared" si="5"/>
        <v/>
      </c>
      <c r="S14" s="48" t="str">
        <f t="shared" si="6"/>
        <v/>
      </c>
      <c r="T14" s="48" t="str">
        <f t="shared" si="7"/>
        <v/>
      </c>
      <c r="U14" s="48" t="str">
        <f t="shared" si="8"/>
        <v/>
      </c>
      <c r="V14" s="48" t="str">
        <f t="shared" si="9"/>
        <v/>
      </c>
      <c r="W14" s="48">
        <f t="shared" si="10"/>
        <v>15000000</v>
      </c>
      <c r="X14" s="48" t="str">
        <f t="shared" si="11"/>
        <v/>
      </c>
      <c r="Y14" s="48" t="str">
        <f t="shared" si="12"/>
        <v/>
      </c>
      <c r="Z14" s="48" t="str">
        <f t="shared" si="13"/>
        <v/>
      </c>
      <c r="AA14" s="48" t="str">
        <f t="shared" si="14"/>
        <v/>
      </c>
      <c r="AB14" s="48" t="str">
        <f t="shared" si="15"/>
        <v/>
      </c>
      <c r="AC14" s="48" t="str">
        <f t="shared" si="16"/>
        <v/>
      </c>
      <c r="AD14" s="48" t="str">
        <f t="shared" si="17"/>
        <v/>
      </c>
      <c r="AE14" s="48" t="str">
        <f t="shared" si="18"/>
        <v/>
      </c>
      <c r="AF14" s="47" t="str">
        <f t="shared" si="19"/>
        <v/>
      </c>
      <c r="AG14" s="47" t="str">
        <f t="shared" si="20"/>
        <v/>
      </c>
      <c r="AH14" s="47" t="str">
        <f t="shared" si="21"/>
        <v/>
      </c>
      <c r="AI14" s="47" t="str">
        <f t="shared" si="22"/>
        <v/>
      </c>
      <c r="AJ14" s="47" t="str">
        <f t="shared" si="23"/>
        <v/>
      </c>
      <c r="AK14" s="47" t="str">
        <f t="shared" si="24"/>
        <v/>
      </c>
      <c r="AL14" s="47" t="str">
        <f t="shared" si="25"/>
        <v/>
      </c>
      <c r="AM14" s="47" t="str">
        <f t="shared" si="26"/>
        <v/>
      </c>
    </row>
    <row r="15" spans="1:39" s="51" customFormat="1" ht="78.75" customHeight="1">
      <c r="A15" s="43">
        <v>10</v>
      </c>
      <c r="B15" s="44">
        <v>3</v>
      </c>
      <c r="C15" s="44">
        <v>7</v>
      </c>
      <c r="D15" s="43"/>
      <c r="E15" s="95" t="s">
        <v>53</v>
      </c>
      <c r="F15" s="131">
        <v>12000000</v>
      </c>
      <c r="G15" s="69"/>
      <c r="H15" s="107" t="s">
        <v>10</v>
      </c>
      <c r="I15" s="45"/>
      <c r="J15" s="46" t="s">
        <v>82</v>
      </c>
      <c r="K15" s="94"/>
      <c r="L15" s="122">
        <v>3</v>
      </c>
      <c r="M15" s="47">
        <f t="shared" si="0"/>
        <v>0</v>
      </c>
      <c r="N15" s="47">
        <f t="shared" si="1"/>
        <v>1</v>
      </c>
      <c r="O15" s="47">
        <f t="shared" si="2"/>
        <v>0</v>
      </c>
      <c r="P15" s="48" t="str">
        <f t="shared" si="3"/>
        <v/>
      </c>
      <c r="Q15" s="48" t="str">
        <f t="shared" si="4"/>
        <v/>
      </c>
      <c r="R15" s="48" t="str">
        <f t="shared" si="5"/>
        <v/>
      </c>
      <c r="S15" s="48" t="str">
        <f t="shared" si="6"/>
        <v/>
      </c>
      <c r="T15" s="48" t="str">
        <f t="shared" si="7"/>
        <v/>
      </c>
      <c r="U15" s="48" t="str">
        <f t="shared" si="8"/>
        <v/>
      </c>
      <c r="V15" s="48" t="str">
        <f t="shared" si="9"/>
        <v/>
      </c>
      <c r="W15" s="48" t="str">
        <f t="shared" si="10"/>
        <v/>
      </c>
      <c r="X15" s="48" t="str">
        <f t="shared" si="11"/>
        <v/>
      </c>
      <c r="Y15" s="48" t="str">
        <f t="shared" si="12"/>
        <v/>
      </c>
      <c r="Z15" s="48">
        <f t="shared" si="13"/>
        <v>12000000</v>
      </c>
      <c r="AA15" s="48" t="str">
        <f t="shared" si="14"/>
        <v/>
      </c>
      <c r="AB15" s="48" t="str">
        <f t="shared" si="15"/>
        <v/>
      </c>
      <c r="AC15" s="48" t="str">
        <f t="shared" si="16"/>
        <v/>
      </c>
      <c r="AD15" s="48" t="str">
        <f t="shared" si="17"/>
        <v/>
      </c>
      <c r="AE15" s="48" t="str">
        <f t="shared" si="18"/>
        <v/>
      </c>
      <c r="AF15" s="47" t="str">
        <f t="shared" si="19"/>
        <v/>
      </c>
      <c r="AG15" s="47" t="str">
        <f t="shared" si="20"/>
        <v/>
      </c>
      <c r="AH15" s="47" t="str">
        <f t="shared" si="21"/>
        <v/>
      </c>
      <c r="AI15" s="47" t="str">
        <f t="shared" si="22"/>
        <v/>
      </c>
      <c r="AJ15" s="47" t="str">
        <f t="shared" si="23"/>
        <v/>
      </c>
      <c r="AK15" s="47" t="str">
        <f t="shared" si="24"/>
        <v/>
      </c>
      <c r="AL15" s="47" t="str">
        <f t="shared" si="25"/>
        <v/>
      </c>
      <c r="AM15" s="47" t="str">
        <f t="shared" si="26"/>
        <v/>
      </c>
    </row>
    <row r="16" spans="1:39" s="51" customFormat="1" ht="79.5" customHeight="1">
      <c r="A16" s="43">
        <v>11</v>
      </c>
      <c r="B16" s="44">
        <v>3</v>
      </c>
      <c r="C16" s="44">
        <v>5</v>
      </c>
      <c r="D16" s="43"/>
      <c r="E16" s="95" t="s">
        <v>54</v>
      </c>
      <c r="F16" s="131">
        <v>4000000</v>
      </c>
      <c r="G16" s="69" t="s">
        <v>10</v>
      </c>
      <c r="I16" s="44"/>
      <c r="J16" s="46" t="s">
        <v>73</v>
      </c>
      <c r="K16" s="94"/>
      <c r="L16" s="122">
        <v>8</v>
      </c>
      <c r="M16" s="47">
        <f t="shared" si="0"/>
        <v>1</v>
      </c>
      <c r="N16" s="47">
        <f t="shared" si="1"/>
        <v>0</v>
      </c>
      <c r="O16" s="47">
        <f t="shared" si="2"/>
        <v>0</v>
      </c>
      <c r="P16" s="48" t="str">
        <f t="shared" si="3"/>
        <v/>
      </c>
      <c r="Q16" s="48" t="str">
        <f t="shared" si="4"/>
        <v/>
      </c>
      <c r="R16" s="48" t="str">
        <f t="shared" si="5"/>
        <v/>
      </c>
      <c r="S16" s="48" t="str">
        <f t="shared" si="6"/>
        <v/>
      </c>
      <c r="T16" s="48" t="str">
        <f t="shared" si="7"/>
        <v/>
      </c>
      <c r="U16" s="48" t="str">
        <f t="shared" si="8"/>
        <v/>
      </c>
      <c r="V16" s="48" t="str">
        <f t="shared" si="9"/>
        <v/>
      </c>
      <c r="W16" s="48">
        <f t="shared" si="10"/>
        <v>4000000</v>
      </c>
      <c r="X16" s="48" t="str">
        <f t="shared" si="11"/>
        <v/>
      </c>
      <c r="Y16" s="48" t="str">
        <f t="shared" si="12"/>
        <v/>
      </c>
      <c r="Z16" s="48" t="str">
        <f t="shared" si="13"/>
        <v/>
      </c>
      <c r="AA16" s="48" t="str">
        <f t="shared" si="14"/>
        <v/>
      </c>
      <c r="AB16" s="48" t="str">
        <f t="shared" si="15"/>
        <v/>
      </c>
      <c r="AC16" s="48" t="str">
        <f t="shared" si="16"/>
        <v/>
      </c>
      <c r="AD16" s="48" t="str">
        <f t="shared" si="17"/>
        <v/>
      </c>
      <c r="AE16" s="48" t="str">
        <f t="shared" si="18"/>
        <v/>
      </c>
      <c r="AF16" s="47" t="str">
        <f t="shared" si="19"/>
        <v/>
      </c>
      <c r="AG16" s="47" t="str">
        <f t="shared" si="20"/>
        <v/>
      </c>
      <c r="AH16" s="47" t="str">
        <f t="shared" si="21"/>
        <v/>
      </c>
      <c r="AI16" s="47" t="str">
        <f t="shared" si="22"/>
        <v/>
      </c>
      <c r="AJ16" s="47" t="str">
        <f t="shared" si="23"/>
        <v/>
      </c>
      <c r="AK16" s="47" t="str">
        <f t="shared" si="24"/>
        <v/>
      </c>
      <c r="AL16" s="47" t="str">
        <f t="shared" si="25"/>
        <v/>
      </c>
      <c r="AM16" s="47" t="str">
        <f t="shared" si="26"/>
        <v/>
      </c>
    </row>
    <row r="17" spans="1:39" s="110" customFormat="1" ht="62.25" customHeight="1">
      <c r="A17" s="103">
        <v>12</v>
      </c>
      <c r="B17" s="104">
        <v>4</v>
      </c>
      <c r="C17" s="104">
        <v>13</v>
      </c>
      <c r="D17" s="103" t="s">
        <v>55</v>
      </c>
      <c r="E17" s="118" t="s">
        <v>56</v>
      </c>
      <c r="F17" s="129">
        <v>510000</v>
      </c>
      <c r="G17" s="107" t="s">
        <v>10</v>
      </c>
      <c r="H17" s="107"/>
      <c r="I17" s="106"/>
      <c r="J17" s="108" t="s">
        <v>77</v>
      </c>
      <c r="K17" s="109"/>
      <c r="L17" s="120">
        <v>8</v>
      </c>
      <c r="M17" s="110">
        <f t="shared" si="0"/>
        <v>1</v>
      </c>
      <c r="N17" s="110">
        <f t="shared" si="1"/>
        <v>0</v>
      </c>
      <c r="O17" s="110">
        <f t="shared" si="2"/>
        <v>0</v>
      </c>
      <c r="P17" s="111" t="str">
        <f t="shared" si="3"/>
        <v/>
      </c>
      <c r="Q17" s="111" t="str">
        <f t="shared" si="4"/>
        <v/>
      </c>
      <c r="R17" s="111" t="str">
        <f t="shared" si="5"/>
        <v/>
      </c>
      <c r="S17" s="111" t="str">
        <f t="shared" si="6"/>
        <v/>
      </c>
      <c r="T17" s="111" t="str">
        <f t="shared" si="7"/>
        <v/>
      </c>
      <c r="U17" s="111" t="str">
        <f t="shared" si="8"/>
        <v/>
      </c>
      <c r="V17" s="111" t="str">
        <f t="shared" si="9"/>
        <v/>
      </c>
      <c r="W17" s="111">
        <f t="shared" si="10"/>
        <v>510000</v>
      </c>
      <c r="X17" s="111" t="str">
        <f t="shared" si="11"/>
        <v/>
      </c>
      <c r="Y17" s="111" t="str">
        <f t="shared" si="12"/>
        <v/>
      </c>
      <c r="Z17" s="111" t="str">
        <f t="shared" si="13"/>
        <v/>
      </c>
      <c r="AA17" s="111" t="str">
        <f t="shared" si="14"/>
        <v/>
      </c>
      <c r="AB17" s="111" t="str">
        <f t="shared" si="15"/>
        <v/>
      </c>
      <c r="AC17" s="111" t="str">
        <f t="shared" si="16"/>
        <v/>
      </c>
      <c r="AD17" s="111" t="str">
        <f t="shared" si="17"/>
        <v/>
      </c>
      <c r="AE17" s="111" t="str">
        <f t="shared" si="18"/>
        <v/>
      </c>
      <c r="AF17" s="110" t="str">
        <f t="shared" si="19"/>
        <v/>
      </c>
      <c r="AG17" s="110" t="str">
        <f t="shared" si="20"/>
        <v/>
      </c>
      <c r="AH17" s="110" t="str">
        <f t="shared" si="21"/>
        <v/>
      </c>
      <c r="AI17" s="110" t="str">
        <f t="shared" si="22"/>
        <v/>
      </c>
      <c r="AJ17" s="110" t="str">
        <f t="shared" si="23"/>
        <v/>
      </c>
      <c r="AK17" s="110" t="str">
        <f t="shared" si="24"/>
        <v/>
      </c>
      <c r="AL17" s="110" t="str">
        <f t="shared" si="25"/>
        <v/>
      </c>
      <c r="AM17" s="110" t="str">
        <f t="shared" si="26"/>
        <v/>
      </c>
    </row>
    <row r="18" spans="1:39" s="47" customFormat="1" ht="96" customHeight="1">
      <c r="A18" s="43">
        <v>13</v>
      </c>
      <c r="B18" s="44">
        <v>4</v>
      </c>
      <c r="C18" s="44">
        <v>14</v>
      </c>
      <c r="D18" s="43"/>
      <c r="E18" s="95" t="s">
        <v>57</v>
      </c>
      <c r="F18" s="129">
        <v>5000000</v>
      </c>
      <c r="G18" s="69" t="s">
        <v>10</v>
      </c>
      <c r="H18" s="45"/>
      <c r="I18" s="44"/>
      <c r="J18" s="46" t="s">
        <v>63</v>
      </c>
      <c r="K18" s="94"/>
      <c r="L18" s="121">
        <v>8</v>
      </c>
      <c r="M18" s="47">
        <f t="shared" si="0"/>
        <v>1</v>
      </c>
      <c r="N18" s="47">
        <f t="shared" si="1"/>
        <v>0</v>
      </c>
      <c r="O18" s="47">
        <f t="shared" si="2"/>
        <v>0</v>
      </c>
      <c r="P18" s="48" t="str">
        <f t="shared" si="3"/>
        <v/>
      </c>
      <c r="Q18" s="48" t="str">
        <f t="shared" si="4"/>
        <v/>
      </c>
      <c r="R18" s="48" t="str">
        <f t="shared" si="5"/>
        <v/>
      </c>
      <c r="S18" s="48" t="str">
        <f t="shared" si="6"/>
        <v/>
      </c>
      <c r="T18" s="48" t="str">
        <f t="shared" si="7"/>
        <v/>
      </c>
      <c r="U18" s="48" t="str">
        <f t="shared" si="8"/>
        <v/>
      </c>
      <c r="V18" s="48" t="str">
        <f t="shared" si="9"/>
        <v/>
      </c>
      <c r="W18" s="48">
        <f t="shared" si="10"/>
        <v>5000000</v>
      </c>
      <c r="X18" s="48" t="str">
        <f t="shared" si="11"/>
        <v/>
      </c>
      <c r="Y18" s="48" t="str">
        <f t="shared" si="12"/>
        <v/>
      </c>
      <c r="Z18" s="48" t="str">
        <f t="shared" si="13"/>
        <v/>
      </c>
      <c r="AA18" s="48" t="str">
        <f t="shared" si="14"/>
        <v/>
      </c>
      <c r="AB18" s="48" t="str">
        <f t="shared" si="15"/>
        <v/>
      </c>
      <c r="AC18" s="48" t="str">
        <f t="shared" si="16"/>
        <v/>
      </c>
      <c r="AD18" s="48" t="str">
        <f t="shared" si="17"/>
        <v/>
      </c>
      <c r="AE18" s="48" t="str">
        <f t="shared" si="18"/>
        <v/>
      </c>
      <c r="AF18" s="47" t="str">
        <f t="shared" si="19"/>
        <v/>
      </c>
      <c r="AG18" s="47" t="str">
        <f t="shared" si="20"/>
        <v/>
      </c>
      <c r="AH18" s="47" t="str">
        <f t="shared" si="21"/>
        <v/>
      </c>
      <c r="AI18" s="47" t="str">
        <f t="shared" si="22"/>
        <v/>
      </c>
      <c r="AJ18" s="47" t="str">
        <f t="shared" si="23"/>
        <v/>
      </c>
      <c r="AK18" s="47" t="str">
        <f t="shared" si="24"/>
        <v/>
      </c>
      <c r="AL18" s="47" t="str">
        <f t="shared" si="25"/>
        <v/>
      </c>
      <c r="AM18" s="47" t="str">
        <f t="shared" si="26"/>
        <v/>
      </c>
    </row>
    <row r="19" spans="1:39" s="47" customFormat="1" ht="33" customHeight="1">
      <c r="A19" s="43">
        <v>14</v>
      </c>
      <c r="B19" s="44">
        <v>4</v>
      </c>
      <c r="C19" s="44">
        <v>15</v>
      </c>
      <c r="D19" s="95"/>
      <c r="E19" s="119" t="s">
        <v>70</v>
      </c>
      <c r="F19" s="131">
        <v>10000000</v>
      </c>
      <c r="G19" s="99" t="s">
        <v>10</v>
      </c>
      <c r="H19" s="101"/>
      <c r="I19" s="100"/>
      <c r="J19" s="46"/>
      <c r="K19" s="94"/>
      <c r="L19" s="121">
        <v>8</v>
      </c>
      <c r="M19" s="47">
        <f t="shared" ref="M19" si="27">IF(G19=0,0,1)</f>
        <v>1</v>
      </c>
      <c r="N19" s="47">
        <f t="shared" ref="N19" si="28">IF(H19=0,0,1)</f>
        <v>0</v>
      </c>
      <c r="O19" s="47">
        <f t="shared" ref="O19" si="29">IF(I19=0,0,1)</f>
        <v>0</v>
      </c>
      <c r="P19" s="48" t="str">
        <f t="shared" si="3"/>
        <v/>
      </c>
      <c r="Q19" s="48" t="str">
        <f t="shared" si="4"/>
        <v/>
      </c>
      <c r="R19" s="48" t="str">
        <f t="shared" si="5"/>
        <v/>
      </c>
      <c r="S19" s="48" t="str">
        <f t="shared" si="6"/>
        <v/>
      </c>
      <c r="T19" s="48" t="str">
        <f t="shared" si="7"/>
        <v/>
      </c>
      <c r="U19" s="48" t="str">
        <f t="shared" si="8"/>
        <v/>
      </c>
      <c r="V19" s="48" t="str">
        <f t="shared" si="9"/>
        <v/>
      </c>
      <c r="W19" s="48">
        <f t="shared" si="10"/>
        <v>10000000</v>
      </c>
      <c r="X19" s="48" t="str">
        <f t="shared" si="11"/>
        <v/>
      </c>
      <c r="Y19" s="48" t="str">
        <f t="shared" si="12"/>
        <v/>
      </c>
      <c r="Z19" s="48" t="str">
        <f t="shared" si="13"/>
        <v/>
      </c>
      <c r="AA19" s="48" t="str">
        <f t="shared" si="14"/>
        <v/>
      </c>
      <c r="AB19" s="48" t="str">
        <f t="shared" si="15"/>
        <v/>
      </c>
      <c r="AC19" s="48" t="str">
        <f t="shared" si="16"/>
        <v/>
      </c>
      <c r="AD19" s="48" t="str">
        <f t="shared" si="17"/>
        <v/>
      </c>
      <c r="AE19" s="48" t="str">
        <f t="shared" si="18"/>
        <v/>
      </c>
      <c r="AF19" s="47" t="str">
        <f t="shared" si="19"/>
        <v/>
      </c>
      <c r="AG19" s="47" t="str">
        <f t="shared" si="20"/>
        <v/>
      </c>
      <c r="AH19" s="47" t="str">
        <f t="shared" si="21"/>
        <v/>
      </c>
      <c r="AI19" s="47" t="str">
        <f t="shared" si="22"/>
        <v/>
      </c>
      <c r="AJ19" s="47" t="str">
        <f t="shared" si="23"/>
        <v/>
      </c>
      <c r="AK19" s="47" t="str">
        <f t="shared" si="24"/>
        <v/>
      </c>
      <c r="AL19" s="47" t="str">
        <f t="shared" si="25"/>
        <v/>
      </c>
      <c r="AM19" s="47" t="str">
        <f t="shared" si="26"/>
        <v/>
      </c>
    </row>
    <row r="20" spans="1:39" s="51" customFormat="1" ht="114.75" customHeight="1">
      <c r="A20" s="43">
        <v>15</v>
      </c>
      <c r="B20" s="44">
        <v>5</v>
      </c>
      <c r="C20" s="44">
        <v>12</v>
      </c>
      <c r="D20" s="43" t="s">
        <v>71</v>
      </c>
      <c r="E20" s="95" t="s">
        <v>64</v>
      </c>
      <c r="F20" s="129">
        <v>30139900</v>
      </c>
      <c r="G20" s="69" t="s">
        <v>10</v>
      </c>
      <c r="H20" s="44"/>
      <c r="I20" s="45"/>
      <c r="J20" s="46" t="s">
        <v>67</v>
      </c>
      <c r="K20" s="94"/>
      <c r="L20" s="122">
        <v>8</v>
      </c>
      <c r="M20" s="47">
        <f t="shared" si="0"/>
        <v>1</v>
      </c>
      <c r="N20" s="47">
        <f t="shared" si="1"/>
        <v>0</v>
      </c>
      <c r="O20" s="47">
        <f t="shared" si="2"/>
        <v>0</v>
      </c>
      <c r="P20" s="48" t="str">
        <f t="shared" si="3"/>
        <v/>
      </c>
      <c r="Q20" s="48" t="str">
        <f t="shared" si="4"/>
        <v/>
      </c>
      <c r="R20" s="48" t="str">
        <f t="shared" si="5"/>
        <v/>
      </c>
      <c r="S20" s="48" t="str">
        <f t="shared" si="6"/>
        <v/>
      </c>
      <c r="T20" s="48" t="str">
        <f t="shared" si="7"/>
        <v/>
      </c>
      <c r="U20" s="48" t="str">
        <f t="shared" si="8"/>
        <v/>
      </c>
      <c r="V20" s="48" t="str">
        <f t="shared" si="9"/>
        <v/>
      </c>
      <c r="W20" s="48">
        <f t="shared" si="10"/>
        <v>30139900</v>
      </c>
      <c r="X20" s="48" t="str">
        <f t="shared" si="11"/>
        <v/>
      </c>
      <c r="Y20" s="48" t="str">
        <f t="shared" si="12"/>
        <v/>
      </c>
      <c r="Z20" s="48" t="str">
        <f t="shared" si="13"/>
        <v/>
      </c>
      <c r="AA20" s="48" t="str">
        <f t="shared" si="14"/>
        <v/>
      </c>
      <c r="AB20" s="48" t="str">
        <f t="shared" si="15"/>
        <v/>
      </c>
      <c r="AC20" s="48" t="str">
        <f t="shared" si="16"/>
        <v/>
      </c>
      <c r="AD20" s="48" t="str">
        <f t="shared" si="17"/>
        <v/>
      </c>
      <c r="AE20" s="48" t="str">
        <f t="shared" si="18"/>
        <v/>
      </c>
      <c r="AF20" s="47" t="str">
        <f t="shared" si="19"/>
        <v/>
      </c>
      <c r="AG20" s="47" t="str">
        <f t="shared" si="20"/>
        <v/>
      </c>
      <c r="AH20" s="47" t="str">
        <f t="shared" si="21"/>
        <v/>
      </c>
      <c r="AI20" s="47" t="str">
        <f t="shared" si="22"/>
        <v/>
      </c>
      <c r="AJ20" s="47" t="str">
        <f t="shared" si="23"/>
        <v/>
      </c>
      <c r="AK20" s="47" t="str">
        <f t="shared" si="24"/>
        <v/>
      </c>
      <c r="AL20" s="47" t="str">
        <f t="shared" si="25"/>
        <v/>
      </c>
      <c r="AM20" s="47" t="str">
        <f t="shared" si="26"/>
        <v/>
      </c>
    </row>
    <row r="21" spans="1:39" ht="34.5" customHeight="1">
      <c r="A21" s="168" t="s">
        <v>3</v>
      </c>
      <c r="B21" s="169"/>
      <c r="C21" s="169"/>
      <c r="D21" s="169"/>
      <c r="E21" s="170"/>
      <c r="F21" s="123">
        <f>SUM(F6:F20)</f>
        <v>187585400</v>
      </c>
      <c r="G21" s="124"/>
      <c r="H21" s="124"/>
      <c r="I21" s="124"/>
      <c r="J21" s="125"/>
      <c r="K21" s="55"/>
      <c r="P21" s="48">
        <f t="shared" ref="P21:AM21" si="30">COUNT(P6:P20)</f>
        <v>0</v>
      </c>
      <c r="Q21" s="48">
        <f t="shared" si="30"/>
        <v>1</v>
      </c>
      <c r="R21" s="48">
        <f t="shared" si="30"/>
        <v>1</v>
      </c>
      <c r="S21" s="48">
        <f t="shared" si="30"/>
        <v>1</v>
      </c>
      <c r="T21" s="48">
        <f t="shared" si="30"/>
        <v>0</v>
      </c>
      <c r="U21" s="48">
        <f t="shared" si="30"/>
        <v>0</v>
      </c>
      <c r="V21" s="48">
        <f t="shared" si="30"/>
        <v>1</v>
      </c>
      <c r="W21" s="48">
        <f t="shared" si="30"/>
        <v>10</v>
      </c>
      <c r="X21" s="48">
        <f t="shared" si="30"/>
        <v>0</v>
      </c>
      <c r="Y21" s="48">
        <f t="shared" si="30"/>
        <v>0</v>
      </c>
      <c r="Z21" s="48">
        <f t="shared" si="30"/>
        <v>1</v>
      </c>
      <c r="AA21" s="48">
        <f t="shared" si="30"/>
        <v>0</v>
      </c>
      <c r="AB21" s="48">
        <f t="shared" si="30"/>
        <v>0</v>
      </c>
      <c r="AC21" s="48">
        <f t="shared" si="30"/>
        <v>0</v>
      </c>
      <c r="AD21" s="48">
        <f t="shared" si="30"/>
        <v>0</v>
      </c>
      <c r="AE21" s="48">
        <f t="shared" si="30"/>
        <v>0</v>
      </c>
      <c r="AF21" s="48">
        <f t="shared" si="30"/>
        <v>0</v>
      </c>
      <c r="AG21" s="48">
        <f t="shared" si="30"/>
        <v>0</v>
      </c>
      <c r="AH21" s="48">
        <f t="shared" si="30"/>
        <v>0</v>
      </c>
      <c r="AI21" s="48">
        <f t="shared" si="30"/>
        <v>0</v>
      </c>
      <c r="AJ21" s="48">
        <f t="shared" si="30"/>
        <v>0</v>
      </c>
      <c r="AK21" s="48">
        <f t="shared" si="30"/>
        <v>0</v>
      </c>
      <c r="AL21" s="48">
        <f t="shared" si="30"/>
        <v>0</v>
      </c>
      <c r="AM21" s="48">
        <f t="shared" si="30"/>
        <v>0</v>
      </c>
    </row>
    <row r="22" spans="1:39" ht="34.5" customHeight="1">
      <c r="A22" s="52"/>
      <c r="B22" s="52"/>
      <c r="C22" s="52"/>
      <c r="D22" s="52"/>
      <c r="E22" s="52"/>
      <c r="F22" s="53"/>
      <c r="G22" s="54"/>
      <c r="H22" s="54"/>
      <c r="I22" s="54"/>
      <c r="J22" s="55"/>
      <c r="K22" s="55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</row>
    <row r="23" spans="1:39" ht="26.25" customHeight="1">
      <c r="F23" s="56"/>
      <c r="P23" s="57">
        <f t="shared" ref="P23:AM23" si="31">SUM(P6:P20)</f>
        <v>0</v>
      </c>
      <c r="Q23" s="57">
        <f t="shared" si="31"/>
        <v>10000000</v>
      </c>
      <c r="R23" s="57">
        <f t="shared" si="31"/>
        <v>10000000</v>
      </c>
      <c r="S23" s="57">
        <f t="shared" si="31"/>
        <v>60655500</v>
      </c>
      <c r="T23" s="57">
        <f t="shared" si="31"/>
        <v>0</v>
      </c>
      <c r="U23" s="57">
        <f t="shared" si="31"/>
        <v>0</v>
      </c>
      <c r="V23" s="57">
        <f t="shared" si="31"/>
        <v>20280000</v>
      </c>
      <c r="W23" s="57">
        <f t="shared" si="31"/>
        <v>74649900</v>
      </c>
      <c r="X23" s="57">
        <f t="shared" si="31"/>
        <v>0</v>
      </c>
      <c r="Y23" s="57">
        <f t="shared" si="31"/>
        <v>0</v>
      </c>
      <c r="Z23" s="57">
        <f t="shared" si="31"/>
        <v>12000000</v>
      </c>
      <c r="AA23" s="57">
        <f t="shared" si="31"/>
        <v>0</v>
      </c>
      <c r="AB23" s="57">
        <f t="shared" si="31"/>
        <v>0</v>
      </c>
      <c r="AC23" s="57">
        <f t="shared" si="31"/>
        <v>0</v>
      </c>
      <c r="AD23" s="57">
        <f t="shared" si="31"/>
        <v>0</v>
      </c>
      <c r="AE23" s="57">
        <f t="shared" si="31"/>
        <v>0</v>
      </c>
      <c r="AF23" s="57">
        <f t="shared" si="31"/>
        <v>0</v>
      </c>
      <c r="AG23" s="57">
        <f t="shared" si="31"/>
        <v>0</v>
      </c>
      <c r="AH23" s="57">
        <f t="shared" si="31"/>
        <v>0</v>
      </c>
      <c r="AI23" s="57">
        <f t="shared" si="31"/>
        <v>0</v>
      </c>
      <c r="AJ23" s="57">
        <f t="shared" si="31"/>
        <v>0</v>
      </c>
      <c r="AK23" s="57">
        <f t="shared" si="31"/>
        <v>0</v>
      </c>
      <c r="AL23" s="57">
        <f t="shared" si="31"/>
        <v>0</v>
      </c>
      <c r="AM23" s="57">
        <f t="shared" si="31"/>
        <v>0</v>
      </c>
    </row>
    <row r="24" spans="1:39" ht="12" customHeight="1">
      <c r="F24" s="56"/>
    </row>
    <row r="25" spans="1:39" ht="12" customHeight="1">
      <c r="F25" s="56"/>
    </row>
    <row r="26" spans="1:39" ht="12" customHeight="1">
      <c r="F26" s="56"/>
    </row>
    <row r="27" spans="1:39" ht="12" customHeight="1">
      <c r="F27" s="56"/>
    </row>
    <row r="28" spans="1:39">
      <c r="E28" s="58" t="s">
        <v>39</v>
      </c>
      <c r="F28" s="59">
        <f>SUM(F29:F30)</f>
        <v>187585400</v>
      </c>
      <c r="G28" s="59">
        <f>SUM(G29:G30)</f>
        <v>15</v>
      </c>
    </row>
    <row r="29" spans="1:39">
      <c r="E29" s="60" t="s">
        <v>40</v>
      </c>
      <c r="F29" s="61">
        <f>SUMIF(G$6:G21,G2,F$6:F21)</f>
        <v>175585400</v>
      </c>
      <c r="G29" s="62">
        <f>COUNTIF(G$6:G20,G2)</f>
        <v>14</v>
      </c>
    </row>
    <row r="30" spans="1:39">
      <c r="E30" s="60" t="s">
        <v>1</v>
      </c>
      <c r="F30" s="61">
        <f>SUMIF(H6:H20,G2,F6:F20)</f>
        <v>12000000</v>
      </c>
      <c r="G30" s="62">
        <f>COUNTIF(H$6:H20,G2)</f>
        <v>1</v>
      </c>
    </row>
    <row r="31" spans="1:39">
      <c r="E31" s="60" t="s">
        <v>7</v>
      </c>
      <c r="F31" s="61">
        <f>SUMIF(I6:I20,G2,F$6:F20)</f>
        <v>0</v>
      </c>
      <c r="G31" s="62">
        <f>COUNTIF(I$6:I20,G2)</f>
        <v>0</v>
      </c>
    </row>
    <row r="32" spans="1:39">
      <c r="E32" s="63" t="s">
        <v>2</v>
      </c>
      <c r="F32" s="64">
        <f>SUM(F29:F31)</f>
        <v>187585400</v>
      </c>
      <c r="G32" s="65">
        <f>SUM(G29:G31)</f>
        <v>15</v>
      </c>
    </row>
    <row r="33" spans="6:6">
      <c r="F33" s="66"/>
    </row>
    <row r="34" spans="6:6">
      <c r="F34" s="67"/>
    </row>
    <row r="35" spans="6:6">
      <c r="F35" s="68"/>
    </row>
    <row r="36" spans="6:6">
      <c r="F36" s="68"/>
    </row>
    <row r="37" spans="6:6">
      <c r="F37" s="68"/>
    </row>
    <row r="38" spans="6:6">
      <c r="F38" s="67"/>
    </row>
    <row r="39" spans="6:6">
      <c r="F39" s="67"/>
    </row>
    <row r="40" spans="6:6">
      <c r="F40" s="68"/>
    </row>
    <row r="41" spans="6:6">
      <c r="F41" s="67"/>
    </row>
    <row r="42" spans="6:6">
      <c r="F42" s="68"/>
    </row>
    <row r="43" spans="6:6">
      <c r="F43" s="67"/>
    </row>
    <row r="44" spans="6:6">
      <c r="F44" s="68"/>
    </row>
    <row r="45" spans="6:6">
      <c r="F45" s="67"/>
    </row>
    <row r="46" spans="6:6">
      <c r="F46" s="68"/>
    </row>
    <row r="47" spans="6:6">
      <c r="F47" s="68"/>
    </row>
    <row r="48" spans="6:6">
      <c r="F48" s="67"/>
    </row>
    <row r="49" spans="6:6">
      <c r="F49" s="67"/>
    </row>
    <row r="50" spans="6:6">
      <c r="F50" s="68"/>
    </row>
    <row r="51" spans="6:6">
      <c r="F51" s="68"/>
    </row>
    <row r="52" spans="6:6">
      <c r="F52" s="68"/>
    </row>
    <row r="53" spans="6:6">
      <c r="F53" s="68"/>
    </row>
    <row r="54" spans="6:6">
      <c r="F54" s="68"/>
    </row>
    <row r="55" spans="6:6">
      <c r="F55" s="68"/>
    </row>
    <row r="56" spans="6:6">
      <c r="F56" s="68"/>
    </row>
    <row r="57" spans="6:6">
      <c r="F57" s="68"/>
    </row>
    <row r="58" spans="6:6">
      <c r="F58" s="68"/>
    </row>
    <row r="59" spans="6:6">
      <c r="F59" s="67"/>
    </row>
    <row r="60" spans="6:6">
      <c r="F60" s="68"/>
    </row>
    <row r="61" spans="6:6">
      <c r="F61" s="68"/>
    </row>
  </sheetData>
  <mergeCells count="9">
    <mergeCell ref="A21:E21"/>
    <mergeCell ref="J4:J5"/>
    <mergeCell ref="A4:A5"/>
    <mergeCell ref="D4:D5"/>
    <mergeCell ref="E4:E5"/>
    <mergeCell ref="I4:I5"/>
    <mergeCell ref="G4:H4"/>
    <mergeCell ref="C4:C5"/>
    <mergeCell ref="F4:F5"/>
  </mergeCells>
  <phoneticPr fontId="0" type="noConversion"/>
  <pageMargins left="0.35" right="0.196850393700787" top="0.72" bottom="0.59055118110236204" header="0.37" footer="0.511811023622047"/>
  <pageSetup paperSize="9" scale="95" orientation="landscape" r:id="rId1"/>
  <headerFooter alignWithMargins="0">
    <oddFooter>&amp;C&amp;"TH SarabunPSK,Regular"&amp;12จังหวัดสกลนคร -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สรุป</vt:lpstr>
      <vt:lpstr>กิจกรรม</vt:lpstr>
      <vt:lpstr>โครงการ</vt:lpstr>
      <vt:lpstr>Sheet1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wilailak</cp:lastModifiedBy>
  <cp:lastPrinted>2011-02-07T09:10:42Z</cp:lastPrinted>
  <dcterms:created xsi:type="dcterms:W3CDTF">2009-03-12T03:15:42Z</dcterms:created>
  <dcterms:modified xsi:type="dcterms:W3CDTF">2011-03-18T02:05:23Z</dcterms:modified>
</cp:coreProperties>
</file>