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2120" windowHeight="8445" activeTab="2"/>
  </bookViews>
  <sheets>
    <sheet name="สรุป" sheetId="2" r:id="rId1"/>
    <sheet name="กิจกรรม" sheetId="6" r:id="rId2"/>
    <sheet name="โครงการ" sheetId="1" r:id="rId3"/>
    <sheet name="Sheet1" sheetId="7" r:id="rId4"/>
  </sheets>
  <definedNames>
    <definedName name="_xlnm._FilterDatabase" localSheetId="2" hidden="1">โครงการ!$A$1:$AL$58</definedName>
    <definedName name="_xlnm.Print_Titles" localSheetId="2">โครงการ!$4:$5</definedName>
  </definedNames>
  <calcPr calcId="124519"/>
</workbook>
</file>

<file path=xl/calcChain.xml><?xml version="1.0" encoding="utf-8"?>
<calcChain xmlns="http://schemas.openxmlformats.org/spreadsheetml/2006/main">
  <c r="O9" i="2"/>
  <c r="N9"/>
  <c r="M9"/>
  <c r="L9"/>
  <c r="L16" i="1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F26"/>
  <c r="C11" i="2"/>
  <c r="C10"/>
  <c r="C9"/>
  <c r="C8"/>
  <c r="C7"/>
  <c r="C6"/>
  <c r="G27" i="1"/>
  <c r="F27"/>
  <c r="N9"/>
  <c r="AK9" s="1"/>
  <c r="M9"/>
  <c r="AC9" s="1"/>
  <c r="L9"/>
  <c r="U9" s="1"/>
  <c r="N8"/>
  <c r="AK8" s="1"/>
  <c r="M8"/>
  <c r="AC8" s="1"/>
  <c r="L8"/>
  <c r="U8" s="1"/>
  <c r="P9" l="1"/>
  <c r="R9"/>
  <c r="T9"/>
  <c r="V9"/>
  <c r="X9"/>
  <c r="Z9"/>
  <c r="AB9"/>
  <c r="AD9"/>
  <c r="AF9"/>
  <c r="AH9"/>
  <c r="AJ9"/>
  <c r="AL9"/>
  <c r="O9"/>
  <c r="Q9"/>
  <c r="S9"/>
  <c r="W9"/>
  <c r="Y9"/>
  <c r="AA9"/>
  <c r="AE9"/>
  <c r="AG9"/>
  <c r="AI9"/>
  <c r="P8"/>
  <c r="R8"/>
  <c r="T8"/>
  <c r="V8"/>
  <c r="X8"/>
  <c r="Z8"/>
  <c r="AB8"/>
  <c r="AD8"/>
  <c r="AF8"/>
  <c r="AH8"/>
  <c r="AJ8"/>
  <c r="AL8"/>
  <c r="O8"/>
  <c r="Q8"/>
  <c r="S8"/>
  <c r="W8"/>
  <c r="Y8"/>
  <c r="AA8"/>
  <c r="AE8"/>
  <c r="AG8"/>
  <c r="AI8"/>
  <c r="P12" i="2"/>
  <c r="H12" s="1"/>
  <c r="Q12"/>
  <c r="O12"/>
  <c r="F12" s="1"/>
  <c r="N12"/>
  <c r="M12"/>
  <c r="L12"/>
  <c r="C12"/>
  <c r="D12"/>
  <c r="D11"/>
  <c r="D10"/>
  <c r="D9"/>
  <c r="D8"/>
  <c r="D7"/>
  <c r="D6"/>
  <c r="E12"/>
  <c r="G12"/>
  <c r="I12"/>
  <c r="J12"/>
  <c r="D13" i="6"/>
  <c r="D12"/>
  <c r="D11"/>
  <c r="D10"/>
  <c r="D9"/>
  <c r="D8"/>
  <c r="D7"/>
  <c r="D6"/>
  <c r="C13"/>
  <c r="C12"/>
  <c r="C11"/>
  <c r="C10"/>
  <c r="C9"/>
  <c r="C8"/>
  <c r="C7"/>
  <c r="C6"/>
  <c r="L20" i="1"/>
  <c r="O20" s="1"/>
  <c r="M20"/>
  <c r="N20"/>
  <c r="W20"/>
  <c r="X20"/>
  <c r="Y20"/>
  <c r="Z20"/>
  <c r="AA20"/>
  <c r="AB20"/>
  <c r="AC20"/>
  <c r="AD20"/>
  <c r="AE20"/>
  <c r="AF20"/>
  <c r="AG20"/>
  <c r="AH20"/>
  <c r="AI20"/>
  <c r="AJ20"/>
  <c r="AK20"/>
  <c r="AL20"/>
  <c r="F28"/>
  <c r="F29" s="1"/>
  <c r="G28"/>
  <c r="G26"/>
  <c r="G29" s="1"/>
  <c r="F21"/>
  <c r="Q10" i="2"/>
  <c r="Q9"/>
  <c r="P10"/>
  <c r="H10" s="1"/>
  <c r="P9"/>
  <c r="O10"/>
  <c r="F10" s="1"/>
  <c r="N10"/>
  <c r="M10"/>
  <c r="G10" s="1"/>
  <c r="L11"/>
  <c r="L10"/>
  <c r="L6"/>
  <c r="L7" i="1"/>
  <c r="O7" s="1"/>
  <c r="M7"/>
  <c r="X7" s="1"/>
  <c r="N7"/>
  <c r="P7"/>
  <c r="R7"/>
  <c r="T7"/>
  <c r="V7"/>
  <c r="W7"/>
  <c r="AA7"/>
  <c r="AE7"/>
  <c r="AF7"/>
  <c r="AG7"/>
  <c r="AH7"/>
  <c r="AI7"/>
  <c r="AJ7"/>
  <c r="AK7"/>
  <c r="AL7"/>
  <c r="L10"/>
  <c r="O10" s="1"/>
  <c r="M10"/>
  <c r="W10" s="1"/>
  <c r="N10"/>
  <c r="AF10" s="1"/>
  <c r="X10"/>
  <c r="AE10"/>
  <c r="L11"/>
  <c r="O11" s="1"/>
  <c r="M11"/>
  <c r="X11" s="1"/>
  <c r="N11"/>
  <c r="AF11" s="1"/>
  <c r="W11"/>
  <c r="AA11"/>
  <c r="AE11"/>
  <c r="AI11"/>
  <c r="L12"/>
  <c r="O12" s="1"/>
  <c r="M12"/>
  <c r="X12" s="1"/>
  <c r="N12"/>
  <c r="AE12" s="1"/>
  <c r="W12"/>
  <c r="AA12"/>
  <c r="AL12"/>
  <c r="L13"/>
  <c r="O13" s="1"/>
  <c r="M13"/>
  <c r="X13" s="1"/>
  <c r="N13"/>
  <c r="P13"/>
  <c r="S13"/>
  <c r="U13"/>
  <c r="AE13"/>
  <c r="AF13"/>
  <c r="AG13"/>
  <c r="AH13"/>
  <c r="AI13"/>
  <c r="AJ13"/>
  <c r="AK13"/>
  <c r="AL13"/>
  <c r="L14"/>
  <c r="O14" s="1"/>
  <c r="M14"/>
  <c r="X14" s="1"/>
  <c r="N14"/>
  <c r="AE14" s="1"/>
  <c r="R14"/>
  <c r="V14"/>
  <c r="W14"/>
  <c r="AA14"/>
  <c r="AH14"/>
  <c r="AL14"/>
  <c r="L15"/>
  <c r="O15" s="1"/>
  <c r="M15"/>
  <c r="W15" s="1"/>
  <c r="N15"/>
  <c r="AF15" s="1"/>
  <c r="Z15"/>
  <c r="AG15"/>
  <c r="AK15"/>
  <c r="L17"/>
  <c r="O17" s="1"/>
  <c r="M17"/>
  <c r="X17" s="1"/>
  <c r="N17"/>
  <c r="AE17" s="1"/>
  <c r="AF17"/>
  <c r="AH17"/>
  <c r="AJ17"/>
  <c r="AL17"/>
  <c r="L18"/>
  <c r="O18" s="1"/>
  <c r="M18"/>
  <c r="W18" s="1"/>
  <c r="N18"/>
  <c r="AE18" s="1"/>
  <c r="X18"/>
  <c r="AF18"/>
  <c r="AJ18"/>
  <c r="L19"/>
  <c r="O19" s="1"/>
  <c r="M19"/>
  <c r="X19" s="1"/>
  <c r="N19"/>
  <c r="AE19" s="1"/>
  <c r="AH19"/>
  <c r="AC10"/>
  <c r="AA10"/>
  <c r="Y10"/>
  <c r="P11"/>
  <c r="AK18"/>
  <c r="AG18"/>
  <c r="S15"/>
  <c r="Q13"/>
  <c r="Q11" i="2"/>
  <c r="J11" s="1"/>
  <c r="J10"/>
  <c r="J9"/>
  <c r="Q8"/>
  <c r="J8" s="1"/>
  <c r="Q7"/>
  <c r="J7" s="1"/>
  <c r="Q6"/>
  <c r="P11"/>
  <c r="H11" s="1"/>
  <c r="H9"/>
  <c r="P8"/>
  <c r="H8" s="1"/>
  <c r="P7"/>
  <c r="H7" s="1"/>
  <c r="P6"/>
  <c r="H6" s="1"/>
  <c r="O11"/>
  <c r="F11" s="1"/>
  <c r="F9"/>
  <c r="O8"/>
  <c r="F8" s="1"/>
  <c r="O7"/>
  <c r="F7" s="1"/>
  <c r="O6"/>
  <c r="F6" s="1"/>
  <c r="N11"/>
  <c r="I11" s="1"/>
  <c r="I10"/>
  <c r="I9"/>
  <c r="N8"/>
  <c r="I8" s="1"/>
  <c r="N7"/>
  <c r="I7" s="1"/>
  <c r="N6"/>
  <c r="M11"/>
  <c r="G11" s="1"/>
  <c r="M8"/>
  <c r="M7"/>
  <c r="G7" s="1"/>
  <c r="M6"/>
  <c r="G6" s="1"/>
  <c r="E10"/>
  <c r="E9"/>
  <c r="L8"/>
  <c r="E8" s="1"/>
  <c r="L7"/>
  <c r="E7" s="1"/>
  <c r="E6"/>
  <c r="I6"/>
  <c r="G9"/>
  <c r="E11"/>
  <c r="L6" i="1"/>
  <c r="P6" s="1"/>
  <c r="M6"/>
  <c r="X6" s="1"/>
  <c r="N6"/>
  <c r="AJ6" s="1"/>
  <c r="G8" i="2"/>
  <c r="AA6" i="1"/>
  <c r="AE6"/>
  <c r="U6"/>
  <c r="J6" i="2"/>
  <c r="C14" i="6"/>
  <c r="F25" i="1"/>
  <c r="AG6"/>
  <c r="AC12" l="1"/>
  <c r="Y12"/>
  <c r="AB10"/>
  <c r="Z19"/>
  <c r="Q18"/>
  <c r="AD15"/>
  <c r="Q15"/>
  <c r="U15"/>
  <c r="V15"/>
  <c r="E13" i="2"/>
  <c r="G13"/>
  <c r="F13"/>
  <c r="H13"/>
  <c r="Y19" i="1"/>
  <c r="AD19"/>
  <c r="AC19"/>
  <c r="T18"/>
  <c r="V18"/>
  <c r="W17"/>
  <c r="V17"/>
  <c r="R17"/>
  <c r="T17"/>
  <c r="P17"/>
  <c r="V12"/>
  <c r="Q6"/>
  <c r="AC11"/>
  <c r="Y11"/>
  <c r="D13" i="2"/>
  <c r="AK6" i="1"/>
  <c r="AH6"/>
  <c r="S6"/>
  <c r="O6"/>
  <c r="O23" s="1"/>
  <c r="F6" i="6" s="1"/>
  <c r="C13" i="2"/>
  <c r="U18" i="1"/>
  <c r="AI18"/>
  <c r="U19"/>
  <c r="AL19"/>
  <c r="V19"/>
  <c r="AL18"/>
  <c r="AH18"/>
  <c r="AA17"/>
  <c r="AB15"/>
  <c r="X15"/>
  <c r="AJ14"/>
  <c r="AF14"/>
  <c r="T14"/>
  <c r="P14"/>
  <c r="AC13"/>
  <c r="AH12"/>
  <c r="R12"/>
  <c r="AK11"/>
  <c r="AG11"/>
  <c r="S11"/>
  <c r="AI10"/>
  <c r="S10"/>
  <c r="AC7"/>
  <c r="Y7"/>
  <c r="U20"/>
  <c r="R20"/>
  <c r="Y6"/>
  <c r="AC6"/>
  <c r="W6"/>
  <c r="Q19"/>
  <c r="AJ19"/>
  <c r="AF19"/>
  <c r="R19"/>
  <c r="AB18"/>
  <c r="AC17"/>
  <c r="Y17"/>
  <c r="AI15"/>
  <c r="AE15"/>
  <c r="R15"/>
  <c r="AC14"/>
  <c r="Y14"/>
  <c r="Y13"/>
  <c r="AJ12"/>
  <c r="AF12"/>
  <c r="T12"/>
  <c r="P12"/>
  <c r="AL11"/>
  <c r="AJ11"/>
  <c r="AH11"/>
  <c r="U11"/>
  <c r="Q11"/>
  <c r="AK10"/>
  <c r="AG10"/>
  <c r="U10"/>
  <c r="Q10"/>
  <c r="X23"/>
  <c r="H7" i="6" s="1"/>
  <c r="X21" i="1"/>
  <c r="AB6"/>
  <c r="AD6"/>
  <c r="Z6"/>
  <c r="AB19"/>
  <c r="P15"/>
  <c r="S19"/>
  <c r="AK19"/>
  <c r="AI19"/>
  <c r="AG19"/>
  <c r="AA19"/>
  <c r="W19"/>
  <c r="T19"/>
  <c r="P19"/>
  <c r="AD18"/>
  <c r="Z18"/>
  <c r="AE23"/>
  <c r="J6" i="6" s="1"/>
  <c r="AD17" i="1"/>
  <c r="AB17"/>
  <c r="Z17"/>
  <c r="AC15"/>
  <c r="AA15"/>
  <c r="Y15"/>
  <c r="T15"/>
  <c r="AD14"/>
  <c r="AB14"/>
  <c r="Z14"/>
  <c r="AA13"/>
  <c r="W13"/>
  <c r="AK12"/>
  <c r="AI12"/>
  <c r="AG12"/>
  <c r="U12"/>
  <c r="S12"/>
  <c r="Q12"/>
  <c r="AD11"/>
  <c r="AB11"/>
  <c r="Z11"/>
  <c r="V11"/>
  <c r="T11"/>
  <c r="R11"/>
  <c r="AL10"/>
  <c r="AJ10"/>
  <c r="AH10"/>
  <c r="AD10"/>
  <c r="Z10"/>
  <c r="V10"/>
  <c r="T10"/>
  <c r="R10"/>
  <c r="P10"/>
  <c r="AD7"/>
  <c r="AB7"/>
  <c r="Z7"/>
  <c r="V20"/>
  <c r="T20"/>
  <c r="P20"/>
  <c r="O21"/>
  <c r="E6" i="6" s="1"/>
  <c r="AE21" i="1"/>
  <c r="N13" i="2"/>
  <c r="L13"/>
  <c r="Q13"/>
  <c r="M13"/>
  <c r="P13"/>
  <c r="O13"/>
  <c r="S20" i="1"/>
  <c r="Q20"/>
  <c r="J13" i="2"/>
  <c r="G25" i="1"/>
  <c r="I6" i="6"/>
  <c r="G7"/>
  <c r="AL6" i="1"/>
  <c r="AI6"/>
  <c r="D14" i="6"/>
  <c r="V6" i="1"/>
  <c r="T6"/>
  <c r="R6"/>
  <c r="AF6"/>
  <c r="S18"/>
  <c r="P18"/>
  <c r="AC18"/>
  <c r="AC21" s="1"/>
  <c r="AA18"/>
  <c r="AA21" s="1"/>
  <c r="Y18"/>
  <c r="Y21" s="1"/>
  <c r="R18"/>
  <c r="W21"/>
  <c r="AK17"/>
  <c r="AI17"/>
  <c r="AG17"/>
  <c r="U17"/>
  <c r="S17"/>
  <c r="Q17"/>
  <c r="AL15"/>
  <c r="AJ15"/>
  <c r="AH15"/>
  <c r="AH21" s="1"/>
  <c r="AK14"/>
  <c r="AK21" s="1"/>
  <c r="AI14"/>
  <c r="AG14"/>
  <c r="AG21" s="1"/>
  <c r="U14"/>
  <c r="S14"/>
  <c r="Q14"/>
  <c r="AD13"/>
  <c r="AB13"/>
  <c r="Z13"/>
  <c r="V13"/>
  <c r="T13"/>
  <c r="R13"/>
  <c r="AD12"/>
  <c r="AB12"/>
  <c r="Z12"/>
  <c r="U7"/>
  <c r="S7"/>
  <c r="Q7"/>
  <c r="I13" i="2"/>
  <c r="L17" l="1"/>
  <c r="S23" i="1"/>
  <c r="Q23"/>
  <c r="U23"/>
  <c r="O17" i="2"/>
  <c r="P23" i="1"/>
  <c r="AH23"/>
  <c r="AG23"/>
  <c r="AK23"/>
  <c r="AA23"/>
  <c r="AJ23"/>
  <c r="W23"/>
  <c r="Y23"/>
  <c r="AC23"/>
  <c r="R23"/>
  <c r="R21"/>
  <c r="V23"/>
  <c r="V21"/>
  <c r="AI23"/>
  <c r="AI21"/>
  <c r="Z23"/>
  <c r="Z21"/>
  <c r="G9" i="6" s="1"/>
  <c r="AB23" i="1"/>
  <c r="AB21"/>
  <c r="G11" i="6" s="1"/>
  <c r="Q21" i="1"/>
  <c r="U21"/>
  <c r="E12" i="6" s="1"/>
  <c r="AF23" i="1"/>
  <c r="AF21"/>
  <c r="T23"/>
  <c r="T21"/>
  <c r="AL23"/>
  <c r="AL21"/>
  <c r="AD23"/>
  <c r="H13" i="6" s="1"/>
  <c r="AD21" i="1"/>
  <c r="G13" i="6" s="1"/>
  <c r="H8"/>
  <c r="H12"/>
  <c r="P21" i="1"/>
  <c r="E7" i="6" s="1"/>
  <c r="AJ21" i="1"/>
  <c r="I11" i="6" s="1"/>
  <c r="S21" i="1"/>
  <c r="E10" i="6" s="1"/>
  <c r="F12"/>
  <c r="F10"/>
  <c r="H9"/>
  <c r="I8"/>
  <c r="J8"/>
  <c r="J12"/>
  <c r="I12"/>
  <c r="H6"/>
  <c r="G6"/>
  <c r="F9"/>
  <c r="E9"/>
  <c r="E13"/>
  <c r="F13"/>
  <c r="J10"/>
  <c r="I10"/>
  <c r="J11"/>
  <c r="G12"/>
  <c r="F7"/>
  <c r="F8"/>
  <c r="E8"/>
  <c r="H11"/>
  <c r="J9"/>
  <c r="I9"/>
  <c r="G10"/>
  <c r="H10"/>
  <c r="J7"/>
  <c r="I7"/>
  <c r="E11"/>
  <c r="F11"/>
  <c r="J13"/>
  <c r="I13"/>
  <c r="G8"/>
  <c r="I14" l="1"/>
  <c r="E14"/>
  <c r="F14"/>
  <c r="J14"/>
  <c r="H14"/>
  <c r="G14"/>
</calcChain>
</file>

<file path=xl/sharedStrings.xml><?xml version="1.0" encoding="utf-8"?>
<sst xmlns="http://schemas.openxmlformats.org/spreadsheetml/2006/main" count="131" uniqueCount="86">
  <si>
    <t>โครงการที่เสนอใช้*งบประมาณจังหวัด</t>
  </si>
  <si>
    <t xml:space="preserve">     โครงการที่สมควรสนับสนุน (2)</t>
  </si>
  <si>
    <t>รวม</t>
  </si>
  <si>
    <t>สรุปผลการกลั่นกรองโครงการจังหวัด (งบประมาณจังหวัดมุกดาหาร)</t>
  </si>
  <si>
    <t>รวมทั้งสิ้น</t>
  </si>
  <si>
    <t>เลขที่</t>
  </si>
  <si>
    <t>ยุทธศาสตร์</t>
  </si>
  <si>
    <t>โครงการ</t>
  </si>
  <si>
    <t>ไม่สอดคล้องกับหลักเกณฑ์</t>
  </si>
  <si>
    <t>อันดับที่ 1</t>
  </si>
  <si>
    <t>อันดับที่ 2</t>
  </si>
  <si>
    <t>P</t>
  </si>
  <si>
    <t>ข้อสังเกต/เหตุผล</t>
  </si>
  <si>
    <t>เห็นควรได้รับการสนับสนุน</t>
  </si>
  <si>
    <t>กิจกรรม</t>
  </si>
  <si>
    <t>1.ขุดลอก</t>
  </si>
  <si>
    <t>2.พัฒนาแหล่งน้ำ</t>
  </si>
  <si>
    <t>3.เกษตรกรรม</t>
  </si>
  <si>
    <t>4.การท่องเที่ยว</t>
  </si>
  <si>
    <t>5.พัฒนาอาชีพ</t>
  </si>
  <si>
    <t>6.ถนน</t>
  </si>
  <si>
    <t>7.เศรษฐกิจพอเพียง</t>
  </si>
  <si>
    <t>8.อื่นๆ</t>
  </si>
  <si>
    <t>ที่</t>
  </si>
  <si>
    <t>โครงการที่เสนอใช้งบประมาณจังหวัด</t>
  </si>
  <si>
    <t>ลำดับที่ 1</t>
  </si>
  <si>
    <t>ลำดับที่ 2</t>
  </si>
  <si>
    <t>จำนวน</t>
  </si>
  <si>
    <t>บาท</t>
  </si>
  <si>
    <t>Y1</t>
  </si>
  <si>
    <t>Y2</t>
  </si>
  <si>
    <t>N</t>
  </si>
  <si>
    <t>YM 1</t>
  </si>
  <si>
    <t>YM 2</t>
  </si>
  <si>
    <t>NM</t>
  </si>
  <si>
    <t>รวมทั้งหมด</t>
  </si>
  <si>
    <t>เลขที่ลำดับความสำคัญ</t>
  </si>
  <si>
    <t>สนับสุนน 1</t>
  </si>
  <si>
    <t>สนับสนุน 2</t>
  </si>
  <si>
    <t>ไม่สนับสนุน</t>
  </si>
  <si>
    <t>โครงการที่สมควรสนับสนุน</t>
  </si>
  <si>
    <t xml:space="preserve">     โครงการที่สมควรสนับสนุน (1)</t>
  </si>
  <si>
    <t>การพัฒนาเกษตรกรรมและอุตสาหกรรมการเกษตร</t>
  </si>
  <si>
    <t>การพัฒนาด้านการท่องเที่ยว</t>
  </si>
  <si>
    <t>การพัฒนาการค้าชายแดนและความสัมพันธ์กับประเทศเพื่อนบ้าน</t>
  </si>
  <si>
    <t>การพัฒนาคนและสังคมที่มีคุณภาพ</t>
  </si>
  <si>
    <t>การจัดการทรัพยากรธรรมชาติและสิ่งแวดล้อม</t>
  </si>
  <si>
    <t>การรักษาความมั่นคงชายแดน</t>
  </si>
  <si>
    <t>จังหวัดมุกดาหาร</t>
  </si>
  <si>
    <t>1. การพัฒนาเกษตรกรรมและอุตสาหกรรมการเกษตร</t>
  </si>
  <si>
    <t>โครงการพัฒนาคุณภาพเพื่อยกระดับมาตรฐานผลิตภัณฑ์ชุมชน</t>
  </si>
  <si>
    <t>โครงการยกระดับมาตรฐานคอนกรีตเสริมเหล็กเพื่อแก้ปัญหาด้านการคมนาคมขนส่งผลิตผลทางการเกษตรในหมู่บ้าน</t>
  </si>
  <si>
    <t>โครงการพัฒนาแหล่งท่องเที่ยวอุทยานสมเด็จย่า</t>
  </si>
  <si>
    <t>โครงการป้องกันและแก้ไขปัญหาภัยแล้งและอุทกภัย</t>
  </si>
  <si>
    <t>โครงการเพิ่มประสิทธิภาพการป้องกันและปราบปรามอาชญากรรม</t>
  </si>
  <si>
    <t>โครงการป้องกันและปราบปรามยาเสพติด</t>
  </si>
  <si>
    <t>6.  การรักษาความมั่นคงชายแดน</t>
  </si>
  <si>
    <t xml:space="preserve">โครงการส่งเสริมพัฒนาการผลิตอาหารข้น สำหรับโคขุนหนองสูง </t>
  </si>
  <si>
    <t>โครงการพัฒนาโครงสร้างพื้นฐานเพื่อรองรับการขยายตัวด้านการท่องเที่ยว (สร้างพระใหญ่)</t>
  </si>
  <si>
    <t>2. การพัฒนาด้านการท่องเที่ยว</t>
  </si>
  <si>
    <t>3. การพัฒนาการค้าชายแดนและความสัมพันธ์กับประเทศเพื่อนบ้าน</t>
  </si>
  <si>
    <t>โครงการส่งเสริมความร่วมมือในทุกมิติกับประเทศเพื่อนบ้าน</t>
  </si>
  <si>
    <t>โครงการส่งเสริมและพัฒนาเป็นศูนย์กลางส่งออกภาคตะวันออกเฉียงเหนือสู่อินโดจีน</t>
  </si>
  <si>
    <t>4. การพัฒนาคน สังคม และคุณภาพชีวิต</t>
  </si>
  <si>
    <t>5. การจัดการทรัพยากรธรรมชาติและสิ่งแวดล้อม</t>
  </si>
  <si>
    <t>โครงการเพิ่มศักยภาพการผลิตของอุตสาหกรรมแปรรูปทางการเกษตร</t>
  </si>
  <si>
    <t>โครงการเพิ่มประสิทธิภาพการผลิตเนื้อโคขุนหนองสูงจังหวัดมุกดาหาร ระยะที่ 3</t>
  </si>
  <si>
    <t xml:space="preserve"> ค่าใช้จ่ายบริหารงานจังหวัดแบบบูรณาการ</t>
  </si>
  <si>
    <t>ค่าใช้จ่ายบริหารงานจังหวัดแบบบูรณาการ</t>
  </si>
  <si>
    <t xml:space="preserve">จัดสัมมนา, ฝึกอบรมพัฒนารูปแบบผลิตภัณฑ์ให้กับ 14 กลุ่ม ๆ ละ 15 คน รวม 210 คน เพื่อพัฒนาฉลากและบรรจุภัณฑ์ </t>
  </si>
  <si>
    <t>ก่อสร้างถนนใหม่ 15 สาย จากลูกรังเป็นถนนคอนกรีตเสริมเหล็ก (ขาดรายละเอียดสภาพปัญหาและความเร่งด่วนของโครงการ)</t>
  </si>
  <si>
    <t>เป็นการก่อสร้างพระพุทธรูปปูนปั้น มีการบูรณาการเงินนอกงบประมาณ (ควรปรับปรุงตัวชี้วัดให้สอดคล้องกับประเด็นยุทธศาสตร์การท่องเที่ยว)</t>
  </si>
  <si>
    <t>ประกอบด้วยกิจกรรมในต่างประเทศคือ ประชุมร่วมระดับท้องถิ่นระหว่างเจ้าหน้าที่ภาครัฐและเอกชนของจังหวัดมุกดาหารกับประเทศเพื่อนบ้าน, กิจกรรมในประเทศเป็นการฝึกอบรมเพิ่มศักยภาพผู้ประกอบการค้า และนักลงทุน 1 ครั้งและจัดงานแสดงสินค้า  (ข้อสังเกตุ แนวทางการดำเนินการไม่สอดคล้องกับตัวชี้วัดที่เป็นร้อยละที่เพิ่มขึ้นของมูลค่าการค้าชายแดน เนื่องจากกิจกรรมเป็นการจัดในประเทศ ส่วนต่างประเทศเป็นเพียงการประชุมเท่านั้น ซึ่งไม่น่าจะก่อให้เกิดผลการค้าชายแดนที่เพิ่มขึ้น ควรบูรณาการร่วมกับหน่วยงานอื่นๆ)</t>
  </si>
  <si>
    <t>โครงการสนับสนุนการพัฒนาและแก้ไขปัญหาของราษฏร</t>
  </si>
  <si>
    <t>ประกอบด้วย 5 กิจกรรม เป็นการจัดอบรมให้กับผู้นำชุมชน ในการรักษาความสงบชายแดน (เป็นภารกิจปกติ)</t>
  </si>
  <si>
    <t>เป็นการจัดจ้างที่ปรึกษาเพื่อวิเคราะห์ปัญหาของสถานประกอบการที่เข้าร่วมโครงการ (ข้อสังเกตุ โครงการไม่ยั่งยืน เนื่องจากเป็นการจัดจ้าง ควรบูรณาการโครงการร่วมกับหน่วยงานที่เกี่ยวข้องให้เกิดความยั่งยืน ประกอบกับขาดข้อมูลพื้นฐานของจังหวัดว่าสัดส่วนอุตสาหกรรมมีมากน้อยเท่าไหร่ เพื่อจะได้เห็นแนวโน้มในการพัฒนา รายละเอียดโครงการไม่ชัดเจน)</t>
  </si>
  <si>
    <t xml:space="preserve"> วงเงินปี 2555 (บาท) </t>
  </si>
  <si>
    <t>โครงการปรับปรุงภูมิทัศน์และสิ่งแวดล้อมจังหวัดมุกดาหาร</t>
  </si>
  <si>
    <t>เป็นการประชุมและเจรจาการค้าการลงทุนระหว่างหวัดมุกดาหารกับลาว เวียดนาม จีน (ไม่มีค่าเป้าหมายของตัวชี้วัด)</t>
  </si>
  <si>
    <t xml:space="preserve">ฝึกอบรมเกษตรกรที่ใช้อาหารโคขุน 200 ราย และจัดซื้อจัดจ้างโรงงานอาหารโคขุนและเครื่องมืออุปกรณ์ 1 โรง </t>
  </si>
  <si>
    <t>ฝึกอบรมเกษตรกร, ผสมเทียม, พัฒนามาตรฐานฟาร์ม</t>
  </si>
  <si>
    <t>ก่อสร้างซ่อมแซมอาคาร ปรับปรุงภูมิทัศน์โดยรอบอุทยานสมเด็จย่า (ตัวชี้วัดไม่ควรอยู่ในลักษณะของหน่วยนับ แต่ควรเป็นตัวเลขที่แสดงถึงความก้าวหน้าของโครงการ)</t>
  </si>
  <si>
    <t xml:space="preserve">แก้ไขปัญหาความยากจนให้กับครัวเรือนที่ไม่ผ่านเกณฑ์ จปฐ., กลุ่ม OTOP, หมู่บ้านต้นแบบเศรษฐกิจพอเพียง ทั้งนี้ควรเพิ่มเติมรายละเอียดการดำเนินการ และควรบูรณาการร่วมกับหน่วยงานอื่น ๆ </t>
  </si>
  <si>
    <t>ปรับปรุงภูมิทัศน์บริเวณโดยรอบศาลากลาง, รั้ว, สนามหญ้า (ควรปรับปรุงตัวชี้วัด)</t>
  </si>
  <si>
    <t>ควรเพิ่มเติมตัวชี้วัดและแนวทางการดำเนินงานของโครงการให้ชัดเจนมากยิ่งขึ้น</t>
  </si>
  <si>
    <t>ประกอบด้วย 13 กิจกรรม เป็นการจัดซื้ออุปกรณ์และฝึกอบรมให้กับเจ้าหน้าที่ที่เกี่ยวข้อง ทั้งนี้บางโครงการไม่มีค่าเป้าหมายในตัวชี้วัด และการดำเนินโครงการจะยั่งยืนหรือไม่ และเป็นภารกิจปกติของหน่วยงาน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</si>
</sst>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</numFmts>
  <fonts count="17">
    <font>
      <sz val="10"/>
      <name val="Arial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8"/>
      <name val="Arial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6"/>
      <name val="TH SarabunPSK"/>
      <family val="2"/>
    </font>
    <font>
      <sz val="14"/>
      <name val="Wingdings 2"/>
      <family val="1"/>
      <charset val="2"/>
    </font>
    <font>
      <b/>
      <sz val="16"/>
      <color indexed="8"/>
      <name val="TH SarabunPSK"/>
      <family val="2"/>
    </font>
    <font>
      <sz val="16"/>
      <color indexed="8"/>
      <name val="TH SarabunPSK"/>
      <family val="2"/>
    </font>
    <font>
      <sz val="10"/>
      <name val="TH SarabunPSK"/>
      <family val="2"/>
    </font>
    <font>
      <b/>
      <sz val="16"/>
      <name val="TH SarabunPSK"/>
      <family val="2"/>
    </font>
    <font>
      <sz val="11"/>
      <name val="TH SarabunPSK"/>
      <family val="2"/>
    </font>
    <font>
      <sz val="14"/>
      <color theme="0"/>
      <name val="Wingdings 2"/>
      <family val="1"/>
      <charset val="2"/>
    </font>
    <font>
      <sz val="14"/>
      <color theme="1"/>
      <name val="Wingdings 2"/>
      <family val="1"/>
      <charset val="2"/>
    </font>
    <font>
      <b/>
      <sz val="10"/>
      <name val="TH SarabunPSK"/>
      <family val="2"/>
    </font>
    <font>
      <sz val="14"/>
      <color rgb="FFFF0000"/>
      <name val="Wingdings 2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</cellStyleXfs>
  <cellXfs count="157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/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2" borderId="0" xfId="0" applyFont="1" applyFill="1"/>
    <xf numFmtId="0" fontId="5" fillId="3" borderId="0" xfId="0" applyFont="1" applyFill="1"/>
    <xf numFmtId="0" fontId="5" fillId="4" borderId="0" xfId="0" applyFont="1" applyFill="1"/>
    <xf numFmtId="165" fontId="5" fillId="0" borderId="3" xfId="2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/>
    <xf numFmtId="3" fontId="5" fillId="0" borderId="0" xfId="0" applyNumberFormat="1" applyFont="1" applyFill="1"/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/>
    <xf numFmtId="165" fontId="5" fillId="0" borderId="4" xfId="1" applyNumberFormat="1" applyFont="1" applyBorder="1" applyAlignment="1">
      <alignment vertical="top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/>
    <xf numFmtId="0" fontId="5" fillId="0" borderId="0" xfId="0" applyFont="1" applyBorder="1" applyAlignment="1">
      <alignment horizontal="center" vertical="top"/>
    </xf>
    <xf numFmtId="165" fontId="5" fillId="0" borderId="0" xfId="1" applyNumberFormat="1" applyFont="1" applyBorder="1" applyAlignment="1">
      <alignment vertical="top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165" fontId="5" fillId="0" borderId="0" xfId="0" applyNumberFormat="1" applyFont="1" applyAlignment="1">
      <alignment vertical="top"/>
    </xf>
    <xf numFmtId="3" fontId="5" fillId="0" borderId="0" xfId="0" applyNumberFormat="1" applyFont="1"/>
    <xf numFmtId="0" fontId="5" fillId="0" borderId="5" xfId="0" applyFont="1" applyFill="1" applyBorder="1" applyAlignment="1">
      <alignment vertical="top" wrapText="1"/>
    </xf>
    <xf numFmtId="3" fontId="5" fillId="0" borderId="5" xfId="2" applyNumberFormat="1" applyFont="1" applyFill="1" applyBorder="1" applyAlignment="1">
      <alignment vertical="top"/>
    </xf>
    <xf numFmtId="0" fontId="5" fillId="0" borderId="6" xfId="0" applyFont="1" applyFill="1" applyBorder="1" applyAlignment="1">
      <alignment vertical="top" wrapText="1"/>
    </xf>
    <xf numFmtId="3" fontId="5" fillId="0" borderId="6" xfId="2" applyNumberFormat="1" applyFont="1" applyFill="1" applyBorder="1" applyAlignment="1">
      <alignment horizontal="right" vertical="top"/>
    </xf>
    <xf numFmtId="0" fontId="5" fillId="0" borderId="6" xfId="0" applyFont="1" applyFill="1" applyBorder="1" applyAlignment="1">
      <alignment vertical="top"/>
    </xf>
    <xf numFmtId="0" fontId="4" fillId="0" borderId="7" xfId="0" applyFont="1" applyFill="1" applyBorder="1" applyAlignment="1">
      <alignment vertical="top" wrapText="1"/>
    </xf>
    <xf numFmtId="3" fontId="4" fillId="0" borderId="7" xfId="2" applyNumberFormat="1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165" fontId="5" fillId="0" borderId="0" xfId="1" applyNumberFormat="1" applyFont="1" applyFill="1" applyBorder="1" applyAlignment="1">
      <alignment horizontal="center" vertical="top"/>
    </xf>
    <xf numFmtId="165" fontId="5" fillId="0" borderId="0" xfId="1" applyNumberFormat="1" applyFont="1" applyFill="1" applyBorder="1" applyAlignment="1">
      <alignment vertical="top" wrapText="1"/>
    </xf>
    <xf numFmtId="165" fontId="5" fillId="0" borderId="0" xfId="1" applyNumberFormat="1" applyFont="1" applyFill="1" applyBorder="1" applyAlignment="1">
      <alignment vertical="top"/>
    </xf>
    <xf numFmtId="0" fontId="8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43" fontId="9" fillId="0" borderId="0" xfId="1" applyFont="1"/>
    <xf numFmtId="0" fontId="8" fillId="0" borderId="0" xfId="0" applyFont="1" applyAlignment="1">
      <alignment horizontal="center"/>
    </xf>
    <xf numFmtId="43" fontId="8" fillId="0" borderId="0" xfId="1" applyFont="1"/>
    <xf numFmtId="0" fontId="9" fillId="0" borderId="0" xfId="0" applyFont="1"/>
    <xf numFmtId="0" fontId="10" fillId="0" borderId="0" xfId="0" applyFont="1"/>
    <xf numFmtId="3" fontId="9" fillId="0" borderId="4" xfId="0" applyNumberFormat="1" applyFont="1" applyFill="1" applyBorder="1" applyAlignment="1">
      <alignment horizontal="center" wrapText="1"/>
    </xf>
    <xf numFmtId="3" fontId="9" fillId="0" borderId="4" xfId="1" applyNumberFormat="1" applyFont="1" applyFill="1" applyBorder="1" applyAlignment="1">
      <alignment horizontal="center" wrapText="1"/>
    </xf>
    <xf numFmtId="3" fontId="8" fillId="0" borderId="4" xfId="0" applyNumberFormat="1" applyFont="1" applyFill="1" applyBorder="1" applyAlignment="1">
      <alignment horizontal="center" wrapText="1"/>
    </xf>
    <xf numFmtId="3" fontId="8" fillId="0" borderId="4" xfId="1" applyNumberFormat="1" applyFont="1" applyFill="1" applyBorder="1" applyAlignment="1">
      <alignment horizontal="center" wrapText="1"/>
    </xf>
    <xf numFmtId="0" fontId="9" fillId="0" borderId="4" xfId="0" applyFont="1" applyBorder="1" applyAlignment="1">
      <alignment horizontal="center" vertical="center"/>
    </xf>
    <xf numFmtId="165" fontId="6" fillId="0" borderId="1" xfId="2" applyNumberFormat="1" applyFont="1" applyFill="1" applyBorder="1" applyAlignment="1">
      <alignment vertical="top" wrapText="1"/>
    </xf>
    <xf numFmtId="3" fontId="9" fillId="0" borderId="4" xfId="0" applyNumberFormat="1" applyFont="1" applyFill="1" applyBorder="1" applyAlignment="1">
      <alignment horizontal="center"/>
    </xf>
    <xf numFmtId="3" fontId="9" fillId="0" borderId="1" xfId="1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0" fontId="9" fillId="0" borderId="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3" fontId="9" fillId="0" borderId="4" xfId="0" applyNumberFormat="1" applyFont="1" applyBorder="1" applyAlignment="1">
      <alignment horizontal="right"/>
    </xf>
    <xf numFmtId="3" fontId="8" fillId="0" borderId="4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right"/>
    </xf>
    <xf numFmtId="0" fontId="12" fillId="0" borderId="1" xfId="0" applyFont="1" applyFill="1" applyBorder="1" applyAlignment="1">
      <alignment horizontal="center"/>
    </xf>
    <xf numFmtId="3" fontId="10" fillId="0" borderId="0" xfId="0" applyNumberFormat="1" applyFont="1"/>
    <xf numFmtId="0" fontId="6" fillId="0" borderId="0" xfId="0" applyFont="1"/>
    <xf numFmtId="0" fontId="8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center"/>
    </xf>
    <xf numFmtId="43" fontId="9" fillId="0" borderId="0" xfId="1" applyFont="1" applyFill="1"/>
    <xf numFmtId="0" fontId="9" fillId="0" borderId="0" xfId="0" applyFont="1" applyFill="1"/>
    <xf numFmtId="0" fontId="9" fillId="0" borderId="4" xfId="0" applyFont="1" applyBorder="1" applyAlignment="1">
      <alignment wrapText="1"/>
    </xf>
    <xf numFmtId="3" fontId="9" fillId="0" borderId="4" xfId="0" applyNumberFormat="1" applyFont="1" applyFill="1" applyBorder="1" applyAlignment="1"/>
    <xf numFmtId="0" fontId="13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165" fontId="5" fillId="0" borderId="9" xfId="2" applyNumberFormat="1" applyFont="1" applyFill="1" applyBorder="1" applyAlignment="1">
      <alignment vertical="top" wrapText="1"/>
    </xf>
    <xf numFmtId="165" fontId="5" fillId="0" borderId="10" xfId="2" applyNumberFormat="1" applyFont="1" applyFill="1" applyBorder="1" applyAlignment="1">
      <alignment vertical="top" wrapText="1"/>
    </xf>
    <xf numFmtId="165" fontId="4" fillId="0" borderId="10" xfId="2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165" fontId="5" fillId="0" borderId="3" xfId="1" applyNumberFormat="1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/>
    </xf>
    <xf numFmtId="3" fontId="5" fillId="0" borderId="3" xfId="0" applyNumberFormat="1" applyFont="1" applyFill="1" applyBorder="1" applyAlignment="1">
      <alignment vertical="top" wrapText="1"/>
    </xf>
    <xf numFmtId="3" fontId="5" fillId="0" borderId="13" xfId="0" applyNumberFormat="1" applyFont="1" applyFill="1" applyBorder="1" applyAlignment="1">
      <alignment vertical="top" wrapText="1"/>
    </xf>
    <xf numFmtId="0" fontId="5" fillId="0" borderId="13" xfId="0" applyFont="1" applyFill="1" applyBorder="1" applyAlignment="1">
      <alignment horizontal="center" vertical="top"/>
    </xf>
    <xf numFmtId="0" fontId="5" fillId="0" borderId="13" xfId="0" applyFont="1" applyFill="1" applyBorder="1" applyAlignment="1">
      <alignment horizontal="center" vertical="top" wrapText="1"/>
    </xf>
    <xf numFmtId="165" fontId="6" fillId="0" borderId="4" xfId="2" applyNumberFormat="1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20" xfId="0" applyFont="1" applyFill="1" applyBorder="1" applyAlignment="1">
      <alignment horizontal="left" vertical="top" wrapText="1"/>
    </xf>
    <xf numFmtId="3" fontId="5" fillId="0" borderId="20" xfId="0" applyNumberFormat="1" applyFont="1" applyFill="1" applyBorder="1" applyAlignment="1">
      <alignment vertical="top" wrapText="1"/>
    </xf>
    <xf numFmtId="0" fontId="14" fillId="0" borderId="20" xfId="0" applyFont="1" applyFill="1" applyBorder="1" applyAlignment="1">
      <alignment horizontal="center" vertical="top"/>
    </xf>
    <xf numFmtId="0" fontId="5" fillId="0" borderId="20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left" vertical="top" wrapText="1"/>
    </xf>
    <xf numFmtId="165" fontId="5" fillId="0" borderId="13" xfId="2" applyNumberFormat="1" applyFont="1" applyFill="1" applyBorder="1" applyAlignment="1">
      <alignment vertical="top" wrapText="1"/>
    </xf>
    <xf numFmtId="0" fontId="4" fillId="0" borderId="13" xfId="0" applyFont="1" applyFill="1" applyBorder="1" applyAlignment="1">
      <alignment horizontal="center" vertical="top"/>
    </xf>
    <xf numFmtId="165" fontId="6" fillId="0" borderId="17" xfId="2" applyNumberFormat="1" applyFont="1" applyFill="1" applyBorder="1" applyAlignment="1">
      <alignment vertical="top" wrapText="1"/>
    </xf>
    <xf numFmtId="0" fontId="16" fillId="0" borderId="3" xfId="0" applyFont="1" applyFill="1" applyBorder="1" applyAlignment="1">
      <alignment horizontal="center" vertical="top"/>
    </xf>
    <xf numFmtId="0" fontId="16" fillId="0" borderId="20" xfId="0" applyFont="1" applyFill="1" applyBorder="1" applyAlignment="1">
      <alignment horizontal="center" vertical="top"/>
    </xf>
    <xf numFmtId="3" fontId="8" fillId="0" borderId="9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3" fontId="8" fillId="0" borderId="15" xfId="0" applyNumberFormat="1" applyFont="1" applyFill="1" applyBorder="1" applyAlignment="1">
      <alignment horizontal="center" vertical="center" wrapText="1"/>
    </xf>
    <xf numFmtId="3" fontId="8" fillId="0" borderId="16" xfId="0" applyNumberFormat="1" applyFont="1" applyFill="1" applyBorder="1" applyAlignment="1">
      <alignment horizontal="center" vertical="center" wrapText="1"/>
    </xf>
    <xf numFmtId="3" fontId="11" fillId="0" borderId="8" xfId="0" applyNumberFormat="1" applyFont="1" applyFill="1" applyBorder="1" applyAlignment="1">
      <alignment horizontal="center" vertical="center" wrapText="1"/>
    </xf>
    <xf numFmtId="3" fontId="11" fillId="0" borderId="17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9" fillId="0" borderId="17" xfId="0" applyFont="1" applyBorder="1"/>
    <xf numFmtId="3" fontId="8" fillId="0" borderId="1" xfId="0" applyNumberFormat="1" applyFont="1" applyBorder="1" applyAlignment="1">
      <alignment horizontal="center" vertical="center"/>
    </xf>
    <xf numFmtId="3" fontId="8" fillId="0" borderId="12" xfId="0" applyNumberFormat="1" applyFont="1" applyBorder="1" applyAlignment="1">
      <alignment horizontal="center" vertical="center"/>
    </xf>
    <xf numFmtId="3" fontId="8" fillId="0" borderId="2" xfId="0" applyNumberFormat="1" applyFont="1" applyBorder="1"/>
    <xf numFmtId="3" fontId="8" fillId="0" borderId="1" xfId="0" applyNumberFormat="1" applyFont="1" applyBorder="1" applyAlignment="1">
      <alignment horizontal="center" vertical="center" wrapText="1"/>
    </xf>
    <xf numFmtId="3" fontId="8" fillId="0" borderId="1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9" fillId="0" borderId="2" xfId="0" applyNumberFormat="1" applyFont="1" applyBorder="1"/>
    <xf numFmtId="3" fontId="9" fillId="0" borderId="1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wrapText="1"/>
    </xf>
    <xf numFmtId="0" fontId="10" fillId="0" borderId="1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0" fontId="5" fillId="0" borderId="17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</cellXfs>
  <cellStyles count="3">
    <cellStyle name="Comma" xfId="1" builtinId="3"/>
    <cellStyle name="Comma 4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6"/>
  </sheetPr>
  <dimension ref="A1:Q17"/>
  <sheetViews>
    <sheetView topLeftCell="A4" workbookViewId="0">
      <selection activeCell="D22" sqref="D22"/>
    </sheetView>
  </sheetViews>
  <sheetFormatPr defaultRowHeight="13.5"/>
  <cols>
    <col min="1" max="1" width="9.140625" style="53"/>
    <col min="2" max="2" width="59.5703125" style="53" customWidth="1"/>
    <col min="3" max="3" width="9.140625" style="53"/>
    <col min="4" max="4" width="15.7109375" style="53" customWidth="1"/>
    <col min="5" max="5" width="9.140625" style="53"/>
    <col min="6" max="6" width="15.7109375" style="53" customWidth="1"/>
    <col min="7" max="7" width="9.140625" style="53"/>
    <col min="8" max="8" width="15.7109375" style="53" customWidth="1"/>
    <col min="9" max="9" width="9.140625" style="53"/>
    <col min="10" max="10" width="15.7109375" style="53" customWidth="1"/>
    <col min="11" max="14" width="9.140625" style="53"/>
    <col min="15" max="17" width="15.7109375" style="53" customWidth="1"/>
    <col min="18" max="16384" width="9.140625" style="53"/>
  </cols>
  <sheetData>
    <row r="1" spans="1:17" ht="22.5" customHeight="1">
      <c r="A1" s="46" t="s">
        <v>3</v>
      </c>
      <c r="B1" s="47"/>
      <c r="C1" s="48"/>
      <c r="D1" s="49"/>
      <c r="E1" s="50"/>
      <c r="F1" s="51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ht="22.5" customHeight="1">
      <c r="A2" s="52"/>
      <c r="B2" s="47"/>
      <c r="C2" s="48"/>
      <c r="D2" s="49"/>
      <c r="E2" s="50"/>
      <c r="F2" s="51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ht="22.5" customHeight="1">
      <c r="A3" s="118" t="s">
        <v>23</v>
      </c>
      <c r="B3" s="121" t="s">
        <v>6</v>
      </c>
      <c r="C3" s="110" t="s">
        <v>0</v>
      </c>
      <c r="D3" s="111"/>
      <c r="E3" s="114" t="s">
        <v>13</v>
      </c>
      <c r="F3" s="126"/>
      <c r="G3" s="127"/>
      <c r="H3" s="128"/>
      <c r="I3" s="110" t="s">
        <v>8</v>
      </c>
      <c r="J3" s="111"/>
      <c r="K3" s="52"/>
      <c r="L3" s="52"/>
      <c r="M3" s="52"/>
      <c r="N3" s="52"/>
      <c r="O3" s="52"/>
      <c r="P3" s="52"/>
      <c r="Q3" s="52"/>
    </row>
    <row r="4" spans="1:17" ht="22.5" customHeight="1">
      <c r="A4" s="119"/>
      <c r="B4" s="122"/>
      <c r="C4" s="124"/>
      <c r="D4" s="125"/>
      <c r="E4" s="114" t="s">
        <v>25</v>
      </c>
      <c r="F4" s="115"/>
      <c r="G4" s="114" t="s">
        <v>26</v>
      </c>
      <c r="H4" s="115"/>
      <c r="I4" s="112"/>
      <c r="J4" s="113"/>
      <c r="K4" s="52"/>
      <c r="L4" s="52"/>
      <c r="M4" s="52"/>
      <c r="N4" s="52"/>
      <c r="O4" s="52"/>
      <c r="P4" s="52"/>
      <c r="Q4" s="52"/>
    </row>
    <row r="5" spans="1:17" ht="22.5" customHeight="1">
      <c r="A5" s="120"/>
      <c r="B5" s="123"/>
      <c r="C5" s="56" t="s">
        <v>27</v>
      </c>
      <c r="D5" s="57" t="s">
        <v>28</v>
      </c>
      <c r="E5" s="56" t="s">
        <v>27</v>
      </c>
      <c r="F5" s="57" t="s">
        <v>28</v>
      </c>
      <c r="G5" s="56" t="s">
        <v>27</v>
      </c>
      <c r="H5" s="57" t="s">
        <v>28</v>
      </c>
      <c r="I5" s="56" t="s">
        <v>27</v>
      </c>
      <c r="J5" s="57" t="s">
        <v>28</v>
      </c>
      <c r="K5" s="52"/>
      <c r="L5" s="52" t="s">
        <v>29</v>
      </c>
      <c r="M5" s="52" t="s">
        <v>30</v>
      </c>
      <c r="N5" s="52" t="s">
        <v>31</v>
      </c>
      <c r="O5" s="52" t="s">
        <v>32</v>
      </c>
      <c r="P5" s="52" t="s">
        <v>33</v>
      </c>
      <c r="Q5" s="52" t="s">
        <v>34</v>
      </c>
    </row>
    <row r="6" spans="1:17" ht="22.5" customHeight="1">
      <c r="A6" s="58">
        <v>1</v>
      </c>
      <c r="B6" s="59" t="s">
        <v>42</v>
      </c>
      <c r="C6" s="60">
        <f>COUNTIF(โครงการ!$B$6:$B$20,A6)</f>
        <v>5</v>
      </c>
      <c r="D6" s="61">
        <f>SUMIF(โครงการ!$B$6:$B$20,$A6,โครงการ!$F$6:$F$20)</f>
        <v>286239000</v>
      </c>
      <c r="E6" s="60">
        <f t="shared" ref="E6:E11" si="0">L6</f>
        <v>4</v>
      </c>
      <c r="F6" s="64">
        <f t="shared" ref="F6:F11" si="1">O6</f>
        <v>6904000</v>
      </c>
      <c r="G6" s="60">
        <f t="shared" ref="G6:G11" si="2">M6</f>
        <v>1</v>
      </c>
      <c r="H6" s="64">
        <f t="shared" ref="H6:H11" si="3">P6</f>
        <v>279335000</v>
      </c>
      <c r="I6" s="60">
        <f t="shared" ref="I6:I11" si="4">N6</f>
        <v>0</v>
      </c>
      <c r="J6" s="64">
        <f t="shared" ref="J6:J11" si="5">Q6</f>
        <v>0</v>
      </c>
      <c r="K6" s="52"/>
      <c r="L6" s="62">
        <f>COUNTIF(โครงการ!G6:G10,$E$14)</f>
        <v>4</v>
      </c>
      <c r="M6" s="62">
        <f>COUNTIF(โครงการ!H6:H10,$E$14)</f>
        <v>1</v>
      </c>
      <c r="N6" s="62">
        <f>COUNTIF(โครงการ!I6:I10,$E$14)</f>
        <v>0</v>
      </c>
      <c r="O6" s="63">
        <f>SUMIF(โครงการ!G6:G10,$E$14,โครงการ!$F6:$F10)</f>
        <v>6904000</v>
      </c>
      <c r="P6" s="63">
        <f>SUMIF(โครงการ!H6:H10,$E$14,โครงการ!$F6:$F10)</f>
        <v>279335000</v>
      </c>
      <c r="Q6" s="63">
        <f>SUMIF(โครงการ!I6:I10,$E$14,โครงการ!$F6:$F10)</f>
        <v>0</v>
      </c>
    </row>
    <row r="7" spans="1:17" ht="22.5" customHeight="1">
      <c r="A7" s="65">
        <v>2</v>
      </c>
      <c r="B7" s="98" t="s">
        <v>43</v>
      </c>
      <c r="C7" s="60">
        <f>COUNTIF(โครงการ!$B$6:$B$20,A7)</f>
        <v>2</v>
      </c>
      <c r="D7" s="61">
        <f>SUMIF(โครงการ!$B$6:$B$20,$A7,โครงการ!$F$6:$F$20)</f>
        <v>33000000</v>
      </c>
      <c r="E7" s="60">
        <f t="shared" si="0"/>
        <v>2</v>
      </c>
      <c r="F7" s="64">
        <f t="shared" si="1"/>
        <v>33000000</v>
      </c>
      <c r="G7" s="60">
        <f t="shared" si="2"/>
        <v>0</v>
      </c>
      <c r="H7" s="64">
        <f t="shared" si="3"/>
        <v>0</v>
      </c>
      <c r="I7" s="60">
        <f t="shared" si="4"/>
        <v>0</v>
      </c>
      <c r="J7" s="64">
        <f t="shared" si="5"/>
        <v>0</v>
      </c>
      <c r="K7" s="52"/>
      <c r="L7" s="62">
        <f>COUNTIF(โครงการ!G11:G12,$E$14)</f>
        <v>2</v>
      </c>
      <c r="M7" s="62">
        <f>COUNTIF(โครงการ!H11:H12,$E$14)</f>
        <v>0</v>
      </c>
      <c r="N7" s="62">
        <f>COUNTIF(โครงการ!I11:I12,$E$14)</f>
        <v>0</v>
      </c>
      <c r="O7" s="63">
        <f>SUMIF(โครงการ!G11:G12,$E$14,โครงการ!$F11:$F12)</f>
        <v>33000000</v>
      </c>
      <c r="P7" s="63">
        <f>SUMIF(โครงการ!H11:H12,$E$14,โครงการ!$F11:$F12)</f>
        <v>0</v>
      </c>
      <c r="Q7" s="63">
        <f>SUMIF(โครงการ!I11:I12,$E$14,โครงการ!$F11:$F12)</f>
        <v>0</v>
      </c>
    </row>
    <row r="8" spans="1:17" ht="22.5" customHeight="1">
      <c r="A8" s="65">
        <v>3</v>
      </c>
      <c r="B8" s="98" t="s">
        <v>44</v>
      </c>
      <c r="C8" s="60">
        <f>COUNTIF(โครงการ!$B$6:$B$20,A8)</f>
        <v>2</v>
      </c>
      <c r="D8" s="61">
        <f>SUMIF(โครงการ!$B$6:$B$20,$A8,โครงการ!$F$6:$F$20)</f>
        <v>9821800</v>
      </c>
      <c r="E8" s="60">
        <f t="shared" si="0"/>
        <v>2</v>
      </c>
      <c r="F8" s="64">
        <f t="shared" si="1"/>
        <v>9821800</v>
      </c>
      <c r="G8" s="60">
        <f t="shared" si="2"/>
        <v>0</v>
      </c>
      <c r="H8" s="64">
        <f t="shared" si="3"/>
        <v>0</v>
      </c>
      <c r="I8" s="60">
        <f t="shared" si="4"/>
        <v>0</v>
      </c>
      <c r="J8" s="64">
        <f t="shared" si="5"/>
        <v>0</v>
      </c>
      <c r="K8" s="52"/>
      <c r="L8" s="62">
        <f>COUNTIF(โครงการ!G13:G14,$E$14)</f>
        <v>2</v>
      </c>
      <c r="M8" s="62">
        <f>COUNTIF(โครงการ!H13:H14,$E$14)</f>
        <v>0</v>
      </c>
      <c r="N8" s="62">
        <f>COUNTIF(โครงการ!I13:I14,$E$14)</f>
        <v>0</v>
      </c>
      <c r="O8" s="63">
        <f>SUMIF(โครงการ!G13:G14,$E$14,โครงการ!$F13:$F14)</f>
        <v>9821800</v>
      </c>
      <c r="P8" s="63">
        <f>SUMIF(โครงการ!H13:H14,$E$14,โครงการ!$F13:$F14)</f>
        <v>0</v>
      </c>
      <c r="Q8" s="63">
        <f>SUMIF(โครงการ!I13:I14,$E$14,โครงการ!$F13:$F14)</f>
        <v>0</v>
      </c>
    </row>
    <row r="9" spans="1:17" ht="22.5" customHeight="1">
      <c r="A9" s="65">
        <v>4</v>
      </c>
      <c r="B9" s="98" t="s">
        <v>45</v>
      </c>
      <c r="C9" s="60">
        <f>COUNTIF(โครงการ!$B$6:$B$20,A9)</f>
        <v>2</v>
      </c>
      <c r="D9" s="61">
        <f>SUMIF(โครงการ!$B$6:$B$20,$A9,โครงการ!$F$6:$F$20)</f>
        <v>45000000</v>
      </c>
      <c r="E9" s="60">
        <f t="shared" si="0"/>
        <v>2</v>
      </c>
      <c r="F9" s="64">
        <f t="shared" si="1"/>
        <v>45000000</v>
      </c>
      <c r="G9" s="60">
        <f t="shared" si="2"/>
        <v>0</v>
      </c>
      <c r="H9" s="64">
        <f t="shared" si="3"/>
        <v>0</v>
      </c>
      <c r="I9" s="60">
        <f t="shared" si="4"/>
        <v>0</v>
      </c>
      <c r="J9" s="64">
        <f t="shared" si="5"/>
        <v>0</v>
      </c>
      <c r="K9" s="52"/>
      <c r="L9" s="62">
        <f>COUNTIF(โครงการ!G15:G16,$E$14)</f>
        <v>2</v>
      </c>
      <c r="M9" s="62">
        <f>COUNTIF(โครงการ!H15:H16,$E$14)</f>
        <v>0</v>
      </c>
      <c r="N9" s="62">
        <f>COUNTIF(โครงการ!I15:I116,$E$14)</f>
        <v>0</v>
      </c>
      <c r="O9" s="63">
        <f>SUMIF(โครงการ!G15:G16,$E$14,โครงการ!$F15:$F16)</f>
        <v>45000000</v>
      </c>
      <c r="P9" s="63">
        <f>SUMIF(โครงการ!H15:H15,$E$14,โครงการ!$F15:$F19)</f>
        <v>0</v>
      </c>
      <c r="Q9" s="63">
        <f>SUMIF(โครงการ!I15:I15,$E$14,โครงการ!$F15:$F19)</f>
        <v>0</v>
      </c>
    </row>
    <row r="10" spans="1:17" ht="22.5" customHeight="1">
      <c r="A10" s="65">
        <v>5</v>
      </c>
      <c r="B10" s="98" t="s">
        <v>46</v>
      </c>
      <c r="C10" s="60">
        <f>COUNTIF(โครงการ!$B$6:$B$20,A10)</f>
        <v>1</v>
      </c>
      <c r="D10" s="61">
        <f>SUMIF(โครงการ!$B$6:$B$20,$A10,โครงการ!$F$6:$F$20)</f>
        <v>21191900</v>
      </c>
      <c r="E10" s="60">
        <f t="shared" si="0"/>
        <v>1</v>
      </c>
      <c r="F10" s="64">
        <f t="shared" si="1"/>
        <v>21191900</v>
      </c>
      <c r="G10" s="60">
        <f t="shared" si="2"/>
        <v>0</v>
      </c>
      <c r="H10" s="64">
        <f t="shared" si="3"/>
        <v>0</v>
      </c>
      <c r="I10" s="60">
        <f t="shared" si="4"/>
        <v>0</v>
      </c>
      <c r="J10" s="64">
        <f t="shared" si="5"/>
        <v>0</v>
      </c>
      <c r="K10" s="52"/>
      <c r="L10" s="62">
        <f>COUNTIF(โครงการ!G17:G17,$E$14)</f>
        <v>1</v>
      </c>
      <c r="M10" s="62">
        <f>COUNTIF(โครงการ!H17:H17,$E$14)</f>
        <v>0</v>
      </c>
      <c r="N10" s="62">
        <f>COUNTIF(โครงการ!I17:I17,$E$14)</f>
        <v>0</v>
      </c>
      <c r="O10" s="63">
        <f>SUMIF(โครงการ!G17:G17,$E$14,โครงการ!$F17:$F17)</f>
        <v>21191900</v>
      </c>
      <c r="P10" s="63">
        <f>SUMIF(โครงการ!H17:H17,$E$14,โครงการ!$F17:$F17)</f>
        <v>0</v>
      </c>
      <c r="Q10" s="63">
        <f>SUMIF(โครงการ!I17:I17,$E$14,โครงการ!$F17:$F17)</f>
        <v>0</v>
      </c>
    </row>
    <row r="11" spans="1:17" ht="22.5" customHeight="1">
      <c r="A11" s="65">
        <v>6</v>
      </c>
      <c r="B11" s="98" t="s">
        <v>47</v>
      </c>
      <c r="C11" s="60">
        <f>COUNTIF(โครงการ!$B$6:$B$20,A11)</f>
        <v>2</v>
      </c>
      <c r="D11" s="61">
        <f>SUMIF(โครงการ!$B$6:$B$20,$A11,โครงการ!$F$6:$F$20)</f>
        <v>11654575</v>
      </c>
      <c r="E11" s="60">
        <f t="shared" si="0"/>
        <v>2</v>
      </c>
      <c r="F11" s="64">
        <f t="shared" si="1"/>
        <v>11654575</v>
      </c>
      <c r="G11" s="60">
        <f t="shared" si="2"/>
        <v>0</v>
      </c>
      <c r="H11" s="64">
        <f t="shared" si="3"/>
        <v>0</v>
      </c>
      <c r="I11" s="60">
        <f t="shared" si="4"/>
        <v>0</v>
      </c>
      <c r="J11" s="64">
        <f t="shared" si="5"/>
        <v>0</v>
      </c>
      <c r="K11" s="52"/>
      <c r="L11" s="62">
        <f>COUNTIF(โครงการ!G18:G19,$E$14)</f>
        <v>2</v>
      </c>
      <c r="M11" s="62">
        <f>COUNTIF(โครงการ!H18:H19,$E$14)</f>
        <v>0</v>
      </c>
      <c r="N11" s="62">
        <f>COUNTIF(โครงการ!I18:I19,$E$14)</f>
        <v>0</v>
      </c>
      <c r="O11" s="63">
        <f>SUMIF(โครงการ!G18:G19,$E$14,โครงการ!$F18:$F19)</f>
        <v>11654575</v>
      </c>
      <c r="P11" s="63">
        <f>SUMIF(โครงการ!H18:H19,$E$14,โครงการ!$F18:$F194)</f>
        <v>0</v>
      </c>
      <c r="Q11" s="63">
        <f>SUMIF(โครงการ!I18:I19,$E$14,โครงการ!$F18:$F19)</f>
        <v>0</v>
      </c>
    </row>
    <row r="12" spans="1:17" ht="22.5" customHeight="1">
      <c r="A12" s="65">
        <v>7</v>
      </c>
      <c r="B12" s="107" t="s">
        <v>68</v>
      </c>
      <c r="C12" s="60">
        <f>COUNTIF(โครงการ!$B$6:$B$20,A12)</f>
        <v>1</v>
      </c>
      <c r="D12" s="61">
        <f>SUMIF(โครงการ!$B$6:$B$20,$A12,โครงการ!$F$6:$F$20)</f>
        <v>10000000</v>
      </c>
      <c r="E12" s="60">
        <f t="shared" ref="E12" si="6">L12</f>
        <v>1</v>
      </c>
      <c r="F12" s="64">
        <f t="shared" ref="F12" si="7">O12</f>
        <v>10000000</v>
      </c>
      <c r="G12" s="60">
        <f t="shared" ref="G12" si="8">M12</f>
        <v>0</v>
      </c>
      <c r="H12" s="64">
        <f t="shared" ref="H12" si="9">P12</f>
        <v>0</v>
      </c>
      <c r="I12" s="60">
        <f t="shared" ref="I12" si="10">N12</f>
        <v>0</v>
      </c>
      <c r="J12" s="64">
        <f t="shared" ref="J12" si="11">Q12</f>
        <v>0</v>
      </c>
      <c r="K12" s="52"/>
      <c r="L12" s="62">
        <f>COUNTIF(โครงการ!G20:G20,$E$14)</f>
        <v>1</v>
      </c>
      <c r="M12" s="62">
        <f>COUNTIF(โครงการ!H20:H20,$E$14)</f>
        <v>0</v>
      </c>
      <c r="N12" s="62">
        <f>COUNTIF(โครงการ!I20:I20,$E$14)</f>
        <v>0</v>
      </c>
      <c r="O12" s="63">
        <f>SUMIF(โครงการ!G20:G20,$E$14,โครงการ!$F20:$F20)</f>
        <v>10000000</v>
      </c>
      <c r="P12" s="63">
        <f>SUMIF(โครงการ!H20:H20,$E$14,โครงการ!$F20:$F195)</f>
        <v>0</v>
      </c>
      <c r="Q12" s="63">
        <f>SUMIF(โครงการ!I20:I20,$E$14,โครงการ!$F20:$F20)</f>
        <v>0</v>
      </c>
    </row>
    <row r="13" spans="1:17" ht="22.5" customHeight="1">
      <c r="A13" s="116" t="s">
        <v>35</v>
      </c>
      <c r="B13" s="117"/>
      <c r="C13" s="67">
        <f t="shared" ref="C13:H13" si="12">SUM(C6:C12)</f>
        <v>15</v>
      </c>
      <c r="D13" s="68">
        <f t="shared" si="12"/>
        <v>416907275</v>
      </c>
      <c r="E13" s="67">
        <f t="shared" si="12"/>
        <v>14</v>
      </c>
      <c r="F13" s="68">
        <f t="shared" si="12"/>
        <v>137572275</v>
      </c>
      <c r="G13" s="67">
        <f t="shared" si="12"/>
        <v>1</v>
      </c>
      <c r="H13" s="68">
        <f t="shared" si="12"/>
        <v>279335000</v>
      </c>
      <c r="I13" s="67">
        <f t="shared" ref="I13:J13" si="13">SUM(I6:I11)</f>
        <v>0</v>
      </c>
      <c r="J13" s="68">
        <f t="shared" si="13"/>
        <v>0</v>
      </c>
      <c r="K13" s="52"/>
      <c r="L13" s="69">
        <f t="shared" ref="L13:Q13" si="14">SUM(L6:L12)</f>
        <v>14</v>
      </c>
      <c r="M13" s="69">
        <f t="shared" si="14"/>
        <v>1</v>
      </c>
      <c r="N13" s="69">
        <f t="shared" si="14"/>
        <v>0</v>
      </c>
      <c r="O13" s="69">
        <f t="shared" si="14"/>
        <v>137572275</v>
      </c>
      <c r="P13" s="69">
        <f t="shared" si="14"/>
        <v>279335000</v>
      </c>
      <c r="Q13" s="69">
        <f t="shared" si="14"/>
        <v>0</v>
      </c>
    </row>
    <row r="14" spans="1:17" ht="21" hidden="1">
      <c r="A14" s="52"/>
      <c r="B14" s="47"/>
      <c r="C14" s="48"/>
      <c r="D14" s="49"/>
      <c r="E14" s="71" t="s">
        <v>11</v>
      </c>
      <c r="F14" s="51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6" spans="1:17">
      <c r="F16" s="72"/>
    </row>
    <row r="17" spans="1:15" ht="15" customHeight="1">
      <c r="A17" s="73"/>
      <c r="L17" s="72">
        <f>L13+M13+N13</f>
        <v>15</v>
      </c>
      <c r="O17" s="72">
        <f>O13+P13+Q13</f>
        <v>416907275</v>
      </c>
    </row>
  </sheetData>
  <mergeCells count="8">
    <mergeCell ref="I3:J4"/>
    <mergeCell ref="E4:F4"/>
    <mergeCell ref="G4:H4"/>
    <mergeCell ref="A13:B13"/>
    <mergeCell ref="A3:A5"/>
    <mergeCell ref="B3:B5"/>
    <mergeCell ref="C3:D4"/>
    <mergeCell ref="E3:H3"/>
  </mergeCells>
  <phoneticPr fontId="3" type="noConversion"/>
  <pageMargins left="0.75" right="0.75" top="1" bottom="1" header="0.5" footer="0.5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J17"/>
  <sheetViews>
    <sheetView workbookViewId="0">
      <selection activeCell="G9" sqref="G9"/>
    </sheetView>
  </sheetViews>
  <sheetFormatPr defaultRowHeight="13.5"/>
  <cols>
    <col min="1" max="1" width="9.140625" style="53"/>
    <col min="2" max="2" width="36.42578125" style="53" customWidth="1"/>
    <col min="3" max="3" width="9.140625" style="53"/>
    <col min="4" max="5" width="12.28515625" style="53" customWidth="1"/>
    <col min="6" max="6" width="13.7109375" style="53" customWidth="1"/>
    <col min="7" max="7" width="9.140625" style="53"/>
    <col min="8" max="8" width="12.140625" style="53" customWidth="1"/>
    <col min="9" max="9" width="9.140625" style="53"/>
    <col min="10" max="10" width="12.42578125" style="53" bestFit="1" customWidth="1"/>
    <col min="11" max="16384" width="9.140625" style="53"/>
  </cols>
  <sheetData>
    <row r="1" spans="1:10" ht="21">
      <c r="A1" s="74" t="s">
        <v>3</v>
      </c>
      <c r="B1" s="75"/>
      <c r="C1" s="76"/>
      <c r="D1" s="77"/>
      <c r="E1" s="50"/>
      <c r="F1" s="51"/>
      <c r="G1" s="52"/>
      <c r="H1" s="52"/>
      <c r="I1" s="52"/>
      <c r="J1" s="52"/>
    </row>
    <row r="2" spans="1:10" ht="21">
      <c r="A2" s="78"/>
      <c r="B2" s="75"/>
      <c r="C2" s="76"/>
      <c r="D2" s="77"/>
      <c r="E2" s="50"/>
      <c r="F2" s="51"/>
      <c r="G2" s="52"/>
      <c r="H2" s="52"/>
      <c r="I2" s="52"/>
      <c r="J2" s="52"/>
    </row>
    <row r="3" spans="1:10" ht="21">
      <c r="A3" s="133" t="s">
        <v>23</v>
      </c>
      <c r="B3" s="136" t="s">
        <v>14</v>
      </c>
      <c r="C3" s="129" t="s">
        <v>24</v>
      </c>
      <c r="D3" s="130"/>
      <c r="E3" s="114" t="s">
        <v>13</v>
      </c>
      <c r="F3" s="126"/>
      <c r="G3" s="139"/>
      <c r="H3" s="140"/>
      <c r="I3" s="129" t="s">
        <v>8</v>
      </c>
      <c r="J3" s="130"/>
    </row>
    <row r="4" spans="1:10" ht="21">
      <c r="A4" s="134"/>
      <c r="B4" s="137"/>
      <c r="C4" s="131"/>
      <c r="D4" s="132"/>
      <c r="E4" s="114" t="s">
        <v>25</v>
      </c>
      <c r="F4" s="115"/>
      <c r="G4" s="114" t="s">
        <v>26</v>
      </c>
      <c r="H4" s="115"/>
      <c r="I4" s="131"/>
      <c r="J4" s="132"/>
    </row>
    <row r="5" spans="1:10" ht="21">
      <c r="A5" s="135"/>
      <c r="B5" s="138"/>
      <c r="C5" s="54" t="s">
        <v>27</v>
      </c>
      <c r="D5" s="55" t="s">
        <v>28</v>
      </c>
      <c r="E5" s="56" t="s">
        <v>27</v>
      </c>
      <c r="F5" s="57" t="s">
        <v>28</v>
      </c>
      <c r="G5" s="54" t="s">
        <v>27</v>
      </c>
      <c r="H5" s="55" t="s">
        <v>28</v>
      </c>
      <c r="I5" s="54" t="s">
        <v>27</v>
      </c>
      <c r="J5" s="55" t="s">
        <v>28</v>
      </c>
    </row>
    <row r="6" spans="1:10" ht="21">
      <c r="A6" s="58">
        <v>1</v>
      </c>
      <c r="B6" s="79" t="s">
        <v>15</v>
      </c>
      <c r="C6" s="60">
        <f>COUNTIF(โครงการ!$K$6:$K$20,A6)</f>
        <v>0</v>
      </c>
      <c r="D6" s="61">
        <f>SUMIF(โครงการ!$K$6:$K$20,$A6,โครงการ!$F$6:$F$20)</f>
        <v>0</v>
      </c>
      <c r="E6" s="62">
        <f>โครงการ!O21</f>
        <v>0</v>
      </c>
      <c r="F6" s="63">
        <f>โครงการ!O23</f>
        <v>0</v>
      </c>
      <c r="G6" s="60">
        <f>โครงการ!W21</f>
        <v>0</v>
      </c>
      <c r="H6" s="80">
        <f>โครงการ!W23</f>
        <v>0</v>
      </c>
      <c r="I6" s="60">
        <f>โครงการ!AE21</f>
        <v>0</v>
      </c>
      <c r="J6" s="80">
        <f>โครงการ!AE23</f>
        <v>0</v>
      </c>
    </row>
    <row r="7" spans="1:10" ht="21">
      <c r="A7" s="65">
        <v>2</v>
      </c>
      <c r="B7" s="79" t="s">
        <v>16</v>
      </c>
      <c r="C7" s="60">
        <f>COUNTIF(โครงการ!$K$6:$K$20,A7)</f>
        <v>0</v>
      </c>
      <c r="D7" s="61">
        <f>SUMIF(โครงการ!$K$6:$K$20,$A7,โครงการ!$F$6:$F$20)</f>
        <v>0</v>
      </c>
      <c r="E7" s="62">
        <f>โครงการ!P21</f>
        <v>0</v>
      </c>
      <c r="F7" s="63">
        <f>โครงการ!P23</f>
        <v>0</v>
      </c>
      <c r="G7" s="60">
        <f>โครงการ!X21</f>
        <v>0</v>
      </c>
      <c r="H7" s="80">
        <f>โครงการ!X23</f>
        <v>0</v>
      </c>
      <c r="I7" s="60">
        <f>โครงการ!AF21</f>
        <v>0</v>
      </c>
      <c r="J7" s="80">
        <f>โครงการ!AF23</f>
        <v>0</v>
      </c>
    </row>
    <row r="8" spans="1:10" ht="21">
      <c r="A8" s="65">
        <v>3</v>
      </c>
      <c r="B8" s="79" t="s">
        <v>17</v>
      </c>
      <c r="C8" s="60">
        <f>COUNTIF(โครงการ!$K$6:$K$20,A8)</f>
        <v>3</v>
      </c>
      <c r="D8" s="61">
        <f>SUMIF(โครงการ!$K$6:$K$20,$A8,โครงการ!$F$6:$F$20)</f>
        <v>5354000</v>
      </c>
      <c r="E8" s="62">
        <f>โครงการ!Q21</f>
        <v>3</v>
      </c>
      <c r="F8" s="63">
        <f>โครงการ!Q23</f>
        <v>5354000</v>
      </c>
      <c r="G8" s="60">
        <f>โครงการ!Y21</f>
        <v>0</v>
      </c>
      <c r="H8" s="80">
        <f>โครงการ!Y23</f>
        <v>0</v>
      </c>
      <c r="I8" s="60">
        <f>โครงการ!AG21</f>
        <v>0</v>
      </c>
      <c r="J8" s="80">
        <f>โครงการ!AG23</f>
        <v>0</v>
      </c>
    </row>
    <row r="9" spans="1:10" ht="21">
      <c r="A9" s="65">
        <v>4</v>
      </c>
      <c r="B9" s="79" t="s">
        <v>18</v>
      </c>
      <c r="C9" s="60">
        <f>COUNTIF(โครงการ!$K$6:$K$20,A9)</f>
        <v>2</v>
      </c>
      <c r="D9" s="61">
        <f>SUMIF(โครงการ!$K$6:$K$20,$A9,โครงการ!$F$6:$F$20)</f>
        <v>33000000</v>
      </c>
      <c r="E9" s="62">
        <f>โครงการ!R21</f>
        <v>2</v>
      </c>
      <c r="F9" s="63">
        <f>โครงการ!R23</f>
        <v>33000000</v>
      </c>
      <c r="G9" s="60">
        <f>โครงการ!Z21</f>
        <v>0</v>
      </c>
      <c r="H9" s="80">
        <f>โครงการ!Z23</f>
        <v>0</v>
      </c>
      <c r="I9" s="60">
        <f>โครงการ!AH21</f>
        <v>0</v>
      </c>
      <c r="J9" s="80">
        <f>โครงการ!AH23</f>
        <v>0</v>
      </c>
    </row>
    <row r="10" spans="1:10" ht="21">
      <c r="A10" s="66">
        <v>5</v>
      </c>
      <c r="B10" s="79" t="s">
        <v>19</v>
      </c>
      <c r="C10" s="60">
        <f>COUNTIF(โครงการ!$K$6:$K$20,A10)</f>
        <v>1</v>
      </c>
      <c r="D10" s="61">
        <f>SUMIF(โครงการ!$K$6:$K$20,$A10,โครงการ!$F$6:$F$20)</f>
        <v>1550000</v>
      </c>
      <c r="E10" s="62">
        <f>โครงการ!S21</f>
        <v>1</v>
      </c>
      <c r="F10" s="63">
        <f>โครงการ!S23</f>
        <v>1550000</v>
      </c>
      <c r="G10" s="60">
        <f>โครงการ!AA21</f>
        <v>0</v>
      </c>
      <c r="H10" s="80">
        <f>โครงการ!AA23</f>
        <v>0</v>
      </c>
      <c r="I10" s="60">
        <f>โครงการ!AI21</f>
        <v>0</v>
      </c>
      <c r="J10" s="80">
        <f>โครงการ!AI23</f>
        <v>0</v>
      </c>
    </row>
    <row r="11" spans="1:10" ht="21">
      <c r="A11" s="65">
        <v>6</v>
      </c>
      <c r="B11" s="79" t="s">
        <v>20</v>
      </c>
      <c r="C11" s="60">
        <f>COUNTIF(โครงการ!$K$6:$K$20,A11)</f>
        <v>1</v>
      </c>
      <c r="D11" s="61">
        <f>SUMIF(โครงการ!$K$6:$K$20,$A11,โครงการ!$F$6:$F$20)</f>
        <v>279335000</v>
      </c>
      <c r="E11" s="62">
        <f>โครงการ!T21</f>
        <v>0</v>
      </c>
      <c r="F11" s="63">
        <f>โครงการ!T23</f>
        <v>0</v>
      </c>
      <c r="G11" s="60">
        <f>โครงการ!AB21</f>
        <v>1</v>
      </c>
      <c r="H11" s="80">
        <f>โครงการ!AB23</f>
        <v>279335000</v>
      </c>
      <c r="I11" s="60">
        <f>โครงการ!AJ21</f>
        <v>0</v>
      </c>
      <c r="J11" s="80">
        <f>โครงการ!AJ23</f>
        <v>0</v>
      </c>
    </row>
    <row r="12" spans="1:10" ht="21">
      <c r="A12" s="65">
        <v>7</v>
      </c>
      <c r="B12" s="79" t="s">
        <v>21</v>
      </c>
      <c r="C12" s="60">
        <f>COUNTIF(โครงการ!$K$6:$K$20,A12)</f>
        <v>0</v>
      </c>
      <c r="D12" s="61">
        <f>SUMIF(โครงการ!$K$6:$K$20,$A12,โครงการ!$F$6:$F$20)</f>
        <v>0</v>
      </c>
      <c r="E12" s="62">
        <f>โครงการ!U21</f>
        <v>0</v>
      </c>
      <c r="F12" s="63">
        <f>โครงการ!U23</f>
        <v>0</v>
      </c>
      <c r="G12" s="60">
        <f>โครงการ!AC21</f>
        <v>0</v>
      </c>
      <c r="H12" s="80">
        <f>โครงการ!AC23</f>
        <v>0</v>
      </c>
      <c r="I12" s="60">
        <f>โครงการ!AK21</f>
        <v>0</v>
      </c>
      <c r="J12" s="80">
        <f>โครงการ!AK23</f>
        <v>0</v>
      </c>
    </row>
    <row r="13" spans="1:10" ht="21">
      <c r="A13" s="65">
        <v>8</v>
      </c>
      <c r="B13" s="79" t="s">
        <v>22</v>
      </c>
      <c r="C13" s="60">
        <f>COUNTIF(โครงการ!$K$6:$K$20,A13)</f>
        <v>8</v>
      </c>
      <c r="D13" s="61">
        <f>SUMIF(โครงการ!$K$6:$K$20,$A13,โครงการ!$F$6:$F$20)</f>
        <v>97668275</v>
      </c>
      <c r="E13" s="62">
        <f>โครงการ!V21</f>
        <v>8</v>
      </c>
      <c r="F13" s="63">
        <f>โครงการ!V23</f>
        <v>97668275</v>
      </c>
      <c r="G13" s="60">
        <f>โครงการ!AD21</f>
        <v>0</v>
      </c>
      <c r="H13" s="80">
        <f>โครงการ!AD23</f>
        <v>0</v>
      </c>
      <c r="I13" s="60">
        <f>โครงการ!AL21</f>
        <v>0</v>
      </c>
      <c r="J13" s="80">
        <f>โครงการ!AL23</f>
        <v>0</v>
      </c>
    </row>
    <row r="14" spans="1:10" ht="21">
      <c r="A14" s="116" t="s">
        <v>35</v>
      </c>
      <c r="B14" s="117"/>
      <c r="C14" s="67">
        <f>SUM(C6:C13)</f>
        <v>15</v>
      </c>
      <c r="D14" s="67">
        <f>SUM(D6:D13)</f>
        <v>416907275</v>
      </c>
      <c r="E14" s="69">
        <f t="shared" ref="E14:J14" si="0">SUM(E6:E13)</f>
        <v>14</v>
      </c>
      <c r="F14" s="70">
        <f t="shared" si="0"/>
        <v>137572275</v>
      </c>
      <c r="G14" s="67">
        <f t="shared" si="0"/>
        <v>1</v>
      </c>
      <c r="H14" s="67">
        <f t="shared" si="0"/>
        <v>279335000</v>
      </c>
      <c r="I14" s="67">
        <f t="shared" si="0"/>
        <v>0</v>
      </c>
      <c r="J14" s="68">
        <f t="shared" si="0"/>
        <v>0</v>
      </c>
    </row>
    <row r="16" spans="1:10">
      <c r="F16" s="72"/>
    </row>
    <row r="17" spans="1:1" ht="21">
      <c r="A17" s="73"/>
    </row>
  </sheetData>
  <mergeCells count="8">
    <mergeCell ref="I3:J4"/>
    <mergeCell ref="E4:F4"/>
    <mergeCell ref="G4:H4"/>
    <mergeCell ref="A14:B14"/>
    <mergeCell ref="A3:A5"/>
    <mergeCell ref="B3:B5"/>
    <mergeCell ref="C3:D4"/>
    <mergeCell ref="E3:H3"/>
  </mergeCells>
  <phoneticPr fontId="3" type="noConversion"/>
  <pageMargins left="0.75" right="0.16" top="1" bottom="1" header="0.5" footer="0.5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AL58"/>
  <sheetViews>
    <sheetView tabSelected="1" view="pageBreakPreview" zoomScaleNormal="9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7" sqref="E7"/>
    </sheetView>
  </sheetViews>
  <sheetFormatPr defaultRowHeight="18.75"/>
  <cols>
    <col min="1" max="1" width="6.28515625" style="5" customWidth="1"/>
    <col min="2" max="2" width="5.7109375" style="6" hidden="1" customWidth="1"/>
    <col min="3" max="3" width="11.85546875" style="6" hidden="1" customWidth="1"/>
    <col min="4" max="4" width="22" style="3" customWidth="1"/>
    <col min="5" max="5" width="38.7109375" style="3" customWidth="1"/>
    <col min="6" max="6" width="15.140625" style="4" customWidth="1"/>
    <col min="7" max="7" width="10.42578125" style="3" customWidth="1"/>
    <col min="8" max="8" width="10.140625" style="3" customWidth="1"/>
    <col min="9" max="9" width="11" style="3" customWidth="1"/>
    <col min="10" max="10" width="35.140625" style="3" customWidth="1"/>
    <col min="11" max="11" width="7.85546875" style="4" customWidth="1"/>
    <col min="12" max="12" width="13.42578125" style="3" customWidth="1"/>
    <col min="13" max="13" width="14.42578125" style="3" customWidth="1"/>
    <col min="14" max="14" width="12.5703125" style="3" customWidth="1"/>
    <col min="15" max="15" width="11.5703125" style="3" customWidth="1"/>
    <col min="16" max="16" width="12" style="3" customWidth="1"/>
    <col min="17" max="17" width="12.5703125" style="3" customWidth="1"/>
    <col min="18" max="20" width="12" style="3" customWidth="1"/>
    <col min="21" max="21" width="10.85546875" style="3" customWidth="1"/>
    <col min="22" max="23" width="12" style="3" customWidth="1"/>
    <col min="24" max="24" width="13.28515625" style="3" customWidth="1"/>
    <col min="25" max="27" width="12" style="3" customWidth="1"/>
    <col min="28" max="28" width="13.28515625" style="3" customWidth="1"/>
    <col min="29" max="29" width="10.85546875" style="3" customWidth="1"/>
    <col min="30" max="30" width="13.28515625" style="3" customWidth="1"/>
    <col min="31" max="31" width="9.140625" style="3" customWidth="1"/>
    <col min="32" max="32" width="10.85546875" style="3" customWidth="1"/>
    <col min="33" max="33" width="12" style="3" customWidth="1"/>
    <col min="34" max="34" width="10.85546875" style="3" customWidth="1"/>
    <col min="35" max="37" width="9.140625" style="3" customWidth="1"/>
    <col min="38" max="38" width="12" style="3" customWidth="1"/>
    <col min="39" max="16384" width="9.140625" style="3"/>
  </cols>
  <sheetData>
    <row r="1" spans="1:38">
      <c r="A1" s="1" t="s">
        <v>48</v>
      </c>
      <c r="B1" s="2"/>
      <c r="C1" s="2"/>
      <c r="G1" s="82"/>
    </row>
    <row r="2" spans="1:38" ht="13.5" customHeight="1">
      <c r="A2" s="1"/>
      <c r="B2" s="2"/>
      <c r="C2" s="2"/>
      <c r="G2" s="81" t="s">
        <v>11</v>
      </c>
    </row>
    <row r="3" spans="1:38" ht="12.75" customHeight="1"/>
    <row r="4" spans="1:38" ht="32.25" customHeight="1">
      <c r="A4" s="146" t="s">
        <v>5</v>
      </c>
      <c r="B4" s="7"/>
      <c r="C4" s="144" t="s">
        <v>36</v>
      </c>
      <c r="D4" s="148" t="s">
        <v>6</v>
      </c>
      <c r="E4" s="148" t="s">
        <v>7</v>
      </c>
      <c r="F4" s="155" t="s">
        <v>76</v>
      </c>
      <c r="G4" s="152" t="s">
        <v>13</v>
      </c>
      <c r="H4" s="153"/>
      <c r="I4" s="150" t="s">
        <v>8</v>
      </c>
      <c r="J4" s="144" t="s">
        <v>12</v>
      </c>
      <c r="O4" s="3" t="s">
        <v>37</v>
      </c>
      <c r="W4" s="3" t="s">
        <v>38</v>
      </c>
      <c r="AE4" s="3" t="s">
        <v>39</v>
      </c>
    </row>
    <row r="5" spans="1:38" ht="37.5">
      <c r="A5" s="147"/>
      <c r="B5" s="8"/>
      <c r="C5" s="154"/>
      <c r="D5" s="149"/>
      <c r="E5" s="149"/>
      <c r="F5" s="156"/>
      <c r="G5" s="9" t="s">
        <v>9</v>
      </c>
      <c r="H5" s="9" t="s">
        <v>10</v>
      </c>
      <c r="I5" s="151"/>
      <c r="J5" s="145"/>
      <c r="L5" s="10" t="s">
        <v>9</v>
      </c>
      <c r="M5" s="10" t="s">
        <v>10</v>
      </c>
      <c r="N5" s="11" t="s">
        <v>8</v>
      </c>
      <c r="O5" s="12">
        <v>1</v>
      </c>
      <c r="P5" s="12">
        <v>2</v>
      </c>
      <c r="Q5" s="12">
        <v>3</v>
      </c>
      <c r="R5" s="12">
        <v>4</v>
      </c>
      <c r="S5" s="12">
        <v>5</v>
      </c>
      <c r="T5" s="12">
        <v>6</v>
      </c>
      <c r="U5" s="12">
        <v>7</v>
      </c>
      <c r="V5" s="12">
        <v>8</v>
      </c>
      <c r="W5" s="13">
        <v>1</v>
      </c>
      <c r="X5" s="13">
        <v>2</v>
      </c>
      <c r="Y5" s="13">
        <v>3</v>
      </c>
      <c r="Z5" s="13">
        <v>4</v>
      </c>
      <c r="AA5" s="13">
        <v>5</v>
      </c>
      <c r="AB5" s="13">
        <v>6</v>
      </c>
      <c r="AC5" s="13">
        <v>7</v>
      </c>
      <c r="AD5" s="13">
        <v>8</v>
      </c>
      <c r="AE5" s="14">
        <v>1</v>
      </c>
      <c r="AF5" s="14">
        <v>2</v>
      </c>
      <c r="AG5" s="14">
        <v>3</v>
      </c>
      <c r="AH5" s="14">
        <v>4</v>
      </c>
      <c r="AI5" s="14">
        <v>5</v>
      </c>
      <c r="AJ5" s="14">
        <v>6</v>
      </c>
      <c r="AK5" s="14">
        <v>7</v>
      </c>
      <c r="AL5" s="14">
        <v>8</v>
      </c>
    </row>
    <row r="6" spans="1:38" s="20" customFormat="1" ht="39.75" customHeight="1">
      <c r="A6" s="15">
        <v>1</v>
      </c>
      <c r="B6" s="16">
        <v>1</v>
      </c>
      <c r="C6" s="16">
        <v>7</v>
      </c>
      <c r="D6" s="83" t="s">
        <v>49</v>
      </c>
      <c r="E6" s="86" t="s">
        <v>66</v>
      </c>
      <c r="F6" s="87">
        <v>2424000</v>
      </c>
      <c r="G6" s="91" t="s">
        <v>11</v>
      </c>
      <c r="H6" s="91"/>
      <c r="I6" s="88"/>
      <c r="J6" s="18" t="s">
        <v>80</v>
      </c>
      <c r="K6" s="19">
        <v>3</v>
      </c>
      <c r="L6" s="20">
        <f>IF(G6=0,0,1)</f>
        <v>1</v>
      </c>
      <c r="M6" s="20">
        <f>IF(H6=0,0,1)</f>
        <v>0</v>
      </c>
      <c r="N6" s="20">
        <f>IF(I6=0,0,1)</f>
        <v>0</v>
      </c>
      <c r="O6" s="21" t="str">
        <f t="shared" ref="O6:O20" si="0">IF(AND($K6=1,$L6=1),$F6,"")</f>
        <v/>
      </c>
      <c r="P6" s="21" t="str">
        <f t="shared" ref="P6:P20" si="1">IF(AND($K6=2,$L6=1),$F6,"")</f>
        <v/>
      </c>
      <c r="Q6" s="21">
        <f t="shared" ref="Q6:Q20" si="2">IF(AND($K6=3,$L6=1),$F6,"")</f>
        <v>2424000</v>
      </c>
      <c r="R6" s="21" t="str">
        <f t="shared" ref="R6:R20" si="3">IF(AND($K6=4,$L6=1),$F6,"")</f>
        <v/>
      </c>
      <c r="S6" s="21" t="str">
        <f t="shared" ref="S6:S20" si="4">IF(AND($K6=5,$L6=1),$F6,"")</f>
        <v/>
      </c>
      <c r="T6" s="21" t="str">
        <f t="shared" ref="T6:T20" si="5">IF(AND($K6=6,$L6=1),$F6,"")</f>
        <v/>
      </c>
      <c r="U6" s="21" t="str">
        <f t="shared" ref="U6:U20" si="6">IF(AND($K6=7,$L6=1),$F6,"")</f>
        <v/>
      </c>
      <c r="V6" s="21" t="str">
        <f t="shared" ref="V6:V20" si="7">IF(AND($K6=8,$L6=1),$F6,"")</f>
        <v/>
      </c>
      <c r="W6" s="21" t="str">
        <f t="shared" ref="W6:W20" si="8">IF(AND($K6=1,$M6=1),$F6,"")</f>
        <v/>
      </c>
      <c r="X6" s="21" t="str">
        <f t="shared" ref="X6:X20" si="9">IF(AND($K6=2,$M6=1),$F6,"")</f>
        <v/>
      </c>
      <c r="Y6" s="21" t="str">
        <f t="shared" ref="Y6:Y20" si="10">IF(AND($K6=3,$M6=1),$F6,"")</f>
        <v/>
      </c>
      <c r="Z6" s="21" t="str">
        <f t="shared" ref="Z6:Z20" si="11">IF(AND($K6=4,$M6=1),$F6,"")</f>
        <v/>
      </c>
      <c r="AA6" s="21" t="str">
        <f t="shared" ref="AA6:AA20" si="12">IF(AND($K6=5,$M6=1),$F6,"")</f>
        <v/>
      </c>
      <c r="AB6" s="21" t="str">
        <f t="shared" ref="AB6:AB20" si="13">IF(AND($K6=6,$M6=1),$F6,"")</f>
        <v/>
      </c>
      <c r="AC6" s="21" t="str">
        <f t="shared" ref="AC6:AC20" si="14">IF(AND($K6=7,$M6=1),$F6,"")</f>
        <v/>
      </c>
      <c r="AD6" s="21" t="str">
        <f t="shared" ref="AD6:AD20" si="15">IF(AND($K6=8,$M6=1),$F6,"")</f>
        <v/>
      </c>
      <c r="AE6" s="20" t="str">
        <f t="shared" ref="AE6:AE20" si="16">IF(AND($K6=1,$N6=1),$F6,"")</f>
        <v/>
      </c>
      <c r="AF6" s="20" t="str">
        <f t="shared" ref="AF6:AF20" si="17">IF(AND($K6=2,$N6=1),$F6,"")</f>
        <v/>
      </c>
      <c r="AG6" s="20" t="str">
        <f t="shared" ref="AG6:AG20" si="18">IF(AND($K6=3,$N6=1),$F6,"")</f>
        <v/>
      </c>
      <c r="AH6" s="20" t="str">
        <f t="shared" ref="AH6:AH20" si="19">IF(AND($K6=4,$N6=1),$F6,"")</f>
        <v/>
      </c>
      <c r="AI6" s="20" t="str">
        <f t="shared" ref="AI6:AI20" si="20">IF(AND($K6=5,$N6=1),$F6,"")</f>
        <v/>
      </c>
      <c r="AJ6" s="20" t="str">
        <f t="shared" ref="AJ6:AJ20" si="21">IF(AND($K6=6,$N6=1),$F6,"")</f>
        <v/>
      </c>
      <c r="AK6" s="20" t="str">
        <f t="shared" ref="AK6:AK20" si="22">IF(AND($K6=7,$N6=1),$F6,"")</f>
        <v/>
      </c>
      <c r="AL6" s="20" t="str">
        <f t="shared" ref="AL6:AL20" si="23">IF(AND($K6=8,$N6=1),$F6,"")</f>
        <v/>
      </c>
    </row>
    <row r="7" spans="1:38" s="20" customFormat="1" ht="58.5" customHeight="1">
      <c r="A7" s="15">
        <v>2</v>
      </c>
      <c r="B7" s="16">
        <v>1</v>
      </c>
      <c r="C7" s="16">
        <v>6</v>
      </c>
      <c r="D7" s="84"/>
      <c r="E7" s="89" t="s">
        <v>57</v>
      </c>
      <c r="F7" s="90">
        <v>2230000</v>
      </c>
      <c r="G7" s="91" t="s">
        <v>11</v>
      </c>
      <c r="H7" s="16"/>
      <c r="I7" s="16"/>
      <c r="J7" s="18" t="s">
        <v>79</v>
      </c>
      <c r="K7" s="19">
        <v>3</v>
      </c>
      <c r="L7" s="20">
        <f t="shared" ref="L7:L19" si="24">IF(G7=0,0,1)</f>
        <v>1</v>
      </c>
      <c r="M7" s="20">
        <f t="shared" ref="M7:M19" si="25">IF(H7=0,0,1)</f>
        <v>0</v>
      </c>
      <c r="N7" s="20">
        <f t="shared" ref="N7:N19" si="26">IF(I7=0,0,1)</f>
        <v>0</v>
      </c>
      <c r="O7" s="21" t="str">
        <f t="shared" si="0"/>
        <v/>
      </c>
      <c r="P7" s="21" t="str">
        <f t="shared" si="1"/>
        <v/>
      </c>
      <c r="Q7" s="21">
        <f t="shared" si="2"/>
        <v>2230000</v>
      </c>
      <c r="R7" s="21" t="str">
        <f t="shared" si="3"/>
        <v/>
      </c>
      <c r="S7" s="21" t="str">
        <f t="shared" si="4"/>
        <v/>
      </c>
      <c r="T7" s="21" t="str">
        <f t="shared" si="5"/>
        <v/>
      </c>
      <c r="U7" s="21" t="str">
        <f t="shared" si="6"/>
        <v/>
      </c>
      <c r="V7" s="21" t="str">
        <f t="shared" si="7"/>
        <v/>
      </c>
      <c r="W7" s="21" t="str">
        <f t="shared" si="8"/>
        <v/>
      </c>
      <c r="X7" s="21" t="str">
        <f t="shared" si="9"/>
        <v/>
      </c>
      <c r="Y7" s="21" t="str">
        <f t="shared" si="10"/>
        <v/>
      </c>
      <c r="Z7" s="21" t="str">
        <f t="shared" si="11"/>
        <v/>
      </c>
      <c r="AA7" s="21" t="str">
        <f t="shared" si="12"/>
        <v/>
      </c>
      <c r="AB7" s="21" t="str">
        <f t="shared" si="13"/>
        <v/>
      </c>
      <c r="AC7" s="21" t="str">
        <f t="shared" si="14"/>
        <v/>
      </c>
      <c r="AD7" s="21" t="str">
        <f t="shared" si="15"/>
        <v/>
      </c>
      <c r="AE7" s="20" t="str">
        <f t="shared" si="16"/>
        <v/>
      </c>
      <c r="AF7" s="20" t="str">
        <f t="shared" si="17"/>
        <v/>
      </c>
      <c r="AG7" s="20" t="str">
        <f t="shared" si="18"/>
        <v/>
      </c>
      <c r="AH7" s="20" t="str">
        <f t="shared" si="19"/>
        <v/>
      </c>
      <c r="AI7" s="20" t="str">
        <f t="shared" si="20"/>
        <v/>
      </c>
      <c r="AJ7" s="20" t="str">
        <f t="shared" si="21"/>
        <v/>
      </c>
      <c r="AK7" s="20" t="str">
        <f t="shared" si="22"/>
        <v/>
      </c>
      <c r="AL7" s="20" t="str">
        <f t="shared" si="23"/>
        <v/>
      </c>
    </row>
    <row r="8" spans="1:38" s="20" customFormat="1" ht="152.25" customHeight="1">
      <c r="A8" s="15">
        <v>3</v>
      </c>
      <c r="B8" s="16">
        <v>1</v>
      </c>
      <c r="C8" s="16">
        <v>9</v>
      </c>
      <c r="D8" s="84"/>
      <c r="E8" s="89" t="s">
        <v>65</v>
      </c>
      <c r="F8" s="94">
        <v>700000</v>
      </c>
      <c r="G8" s="108" t="s">
        <v>11</v>
      </c>
      <c r="H8" s="91"/>
      <c r="I8" s="17"/>
      <c r="J8" s="18" t="s">
        <v>75</v>
      </c>
      <c r="K8" s="19">
        <v>3</v>
      </c>
      <c r="L8" s="20">
        <f t="shared" ref="L8:L9" si="27">IF(G8=0,0,1)</f>
        <v>1</v>
      </c>
      <c r="M8" s="20">
        <f t="shared" ref="M8:M9" si="28">IF(H8=0,0,1)</f>
        <v>0</v>
      </c>
      <c r="N8" s="20">
        <f t="shared" ref="N8:N9" si="29">IF(I8=0,0,1)</f>
        <v>0</v>
      </c>
      <c r="O8" s="21" t="str">
        <f t="shared" si="0"/>
        <v/>
      </c>
      <c r="P8" s="21" t="str">
        <f t="shared" si="1"/>
        <v/>
      </c>
      <c r="Q8" s="21">
        <f t="shared" si="2"/>
        <v>700000</v>
      </c>
      <c r="R8" s="21" t="str">
        <f t="shared" si="3"/>
        <v/>
      </c>
      <c r="S8" s="21" t="str">
        <f t="shared" si="4"/>
        <v/>
      </c>
      <c r="T8" s="21" t="str">
        <f t="shared" si="5"/>
        <v/>
      </c>
      <c r="U8" s="21" t="str">
        <f t="shared" si="6"/>
        <v/>
      </c>
      <c r="V8" s="21" t="str">
        <f t="shared" si="7"/>
        <v/>
      </c>
      <c r="W8" s="21" t="str">
        <f t="shared" si="8"/>
        <v/>
      </c>
      <c r="X8" s="21" t="str">
        <f t="shared" si="9"/>
        <v/>
      </c>
      <c r="Y8" s="21" t="str">
        <f t="shared" si="10"/>
        <v/>
      </c>
      <c r="Z8" s="21" t="str">
        <f t="shared" si="11"/>
        <v/>
      </c>
      <c r="AA8" s="21" t="str">
        <f t="shared" si="12"/>
        <v/>
      </c>
      <c r="AB8" s="21" t="str">
        <f t="shared" si="13"/>
        <v/>
      </c>
      <c r="AC8" s="21" t="str">
        <f t="shared" si="14"/>
        <v/>
      </c>
      <c r="AD8" s="21" t="str">
        <f t="shared" si="15"/>
        <v/>
      </c>
      <c r="AE8" s="20" t="str">
        <f t="shared" si="16"/>
        <v/>
      </c>
      <c r="AF8" s="20" t="str">
        <f t="shared" si="17"/>
        <v/>
      </c>
      <c r="AG8" s="20" t="str">
        <f t="shared" si="18"/>
        <v/>
      </c>
      <c r="AH8" s="20" t="str">
        <f t="shared" si="19"/>
        <v/>
      </c>
      <c r="AI8" s="20" t="str">
        <f t="shared" si="20"/>
        <v/>
      </c>
      <c r="AJ8" s="20" t="str">
        <f t="shared" si="21"/>
        <v/>
      </c>
      <c r="AK8" s="20" t="str">
        <f t="shared" si="22"/>
        <v/>
      </c>
      <c r="AL8" s="20" t="str">
        <f t="shared" si="23"/>
        <v/>
      </c>
    </row>
    <row r="9" spans="1:38" s="20" customFormat="1" ht="60.75" customHeight="1">
      <c r="A9" s="15">
        <v>4</v>
      </c>
      <c r="B9" s="16">
        <v>1</v>
      </c>
      <c r="C9" s="16">
        <v>10</v>
      </c>
      <c r="D9" s="84"/>
      <c r="E9" s="89" t="s">
        <v>50</v>
      </c>
      <c r="F9" s="94">
        <v>1550000</v>
      </c>
      <c r="G9" s="91" t="s">
        <v>11</v>
      </c>
      <c r="H9" s="16"/>
      <c r="I9" s="17"/>
      <c r="J9" s="18" t="s">
        <v>69</v>
      </c>
      <c r="K9" s="19">
        <v>5</v>
      </c>
      <c r="L9" s="20">
        <f t="shared" si="27"/>
        <v>1</v>
      </c>
      <c r="M9" s="20">
        <f t="shared" si="28"/>
        <v>0</v>
      </c>
      <c r="N9" s="20">
        <f t="shared" si="29"/>
        <v>0</v>
      </c>
      <c r="O9" s="21" t="str">
        <f t="shared" si="0"/>
        <v/>
      </c>
      <c r="P9" s="21" t="str">
        <f t="shared" si="1"/>
        <v/>
      </c>
      <c r="Q9" s="21" t="str">
        <f t="shared" si="2"/>
        <v/>
      </c>
      <c r="R9" s="21" t="str">
        <f t="shared" si="3"/>
        <v/>
      </c>
      <c r="S9" s="21">
        <f t="shared" si="4"/>
        <v>1550000</v>
      </c>
      <c r="T9" s="21" t="str">
        <f t="shared" si="5"/>
        <v/>
      </c>
      <c r="U9" s="21" t="str">
        <f t="shared" si="6"/>
        <v/>
      </c>
      <c r="V9" s="21" t="str">
        <f t="shared" si="7"/>
        <v/>
      </c>
      <c r="W9" s="21" t="str">
        <f t="shared" si="8"/>
        <v/>
      </c>
      <c r="X9" s="21" t="str">
        <f t="shared" si="9"/>
        <v/>
      </c>
      <c r="Y9" s="21" t="str">
        <f t="shared" si="10"/>
        <v/>
      </c>
      <c r="Z9" s="21" t="str">
        <f t="shared" si="11"/>
        <v/>
      </c>
      <c r="AA9" s="21" t="str">
        <f t="shared" si="12"/>
        <v/>
      </c>
      <c r="AB9" s="21" t="str">
        <f t="shared" si="13"/>
        <v/>
      </c>
      <c r="AC9" s="21" t="str">
        <f t="shared" si="14"/>
        <v/>
      </c>
      <c r="AD9" s="21" t="str">
        <f t="shared" si="15"/>
        <v/>
      </c>
      <c r="AE9" s="20" t="str">
        <f t="shared" si="16"/>
        <v/>
      </c>
      <c r="AF9" s="20" t="str">
        <f t="shared" si="17"/>
        <v/>
      </c>
      <c r="AG9" s="20" t="str">
        <f t="shared" si="18"/>
        <v/>
      </c>
      <c r="AH9" s="20" t="str">
        <f t="shared" si="19"/>
        <v/>
      </c>
      <c r="AI9" s="20" t="str">
        <f t="shared" si="20"/>
        <v/>
      </c>
      <c r="AJ9" s="20" t="str">
        <f t="shared" si="21"/>
        <v/>
      </c>
      <c r="AK9" s="20" t="str">
        <f t="shared" si="22"/>
        <v/>
      </c>
      <c r="AL9" s="20" t="str">
        <f t="shared" si="23"/>
        <v/>
      </c>
    </row>
    <row r="10" spans="1:38" s="25" customFormat="1" ht="60" customHeight="1">
      <c r="A10" s="15">
        <v>5</v>
      </c>
      <c r="B10" s="16">
        <v>1</v>
      </c>
      <c r="C10" s="16">
        <v>15</v>
      </c>
      <c r="D10" s="85"/>
      <c r="E10" s="89" t="s">
        <v>51</v>
      </c>
      <c r="F10" s="90">
        <v>279335000</v>
      </c>
      <c r="G10" s="108"/>
      <c r="H10" s="108" t="s">
        <v>11</v>
      </c>
      <c r="I10" s="23"/>
      <c r="J10" s="18" t="s">
        <v>70</v>
      </c>
      <c r="K10" s="24">
        <v>6</v>
      </c>
      <c r="L10" s="20">
        <f>IF(G10=0,0,1)</f>
        <v>0</v>
      </c>
      <c r="M10" s="20">
        <f>IF(H10=0,0,1)</f>
        <v>1</v>
      </c>
      <c r="N10" s="20">
        <f>IF(I10=0,0,1)</f>
        <v>0</v>
      </c>
      <c r="O10" s="21" t="str">
        <f>IF(AND($K10=1,$L10=1),$F10,"")</f>
        <v/>
      </c>
      <c r="P10" s="21" t="str">
        <f>IF(AND($K10=2,$L10=1),$F10,"")</f>
        <v/>
      </c>
      <c r="Q10" s="21" t="str">
        <f>IF(AND($K10=3,$L10=1),$F10,"")</f>
        <v/>
      </c>
      <c r="R10" s="21" t="str">
        <f>IF(AND($K10=4,$L10=1),$F10,"")</f>
        <v/>
      </c>
      <c r="S10" s="21" t="str">
        <f>IF(AND($K10=5,$L10=1),$F10,"")</f>
        <v/>
      </c>
      <c r="T10" s="21" t="str">
        <f>IF(AND($K10=6,$L10=1),$F10,"")</f>
        <v/>
      </c>
      <c r="U10" s="21" t="str">
        <f>IF(AND($K10=7,$L10=1),$F10,"")</f>
        <v/>
      </c>
      <c r="V10" s="21" t="str">
        <f>IF(AND($K10=8,$L10=1),$F10,"")</f>
        <v/>
      </c>
      <c r="W10" s="21" t="str">
        <f>IF(AND($K10=1,$M10=1),$F10,"")</f>
        <v/>
      </c>
      <c r="X10" s="21" t="str">
        <f>IF(AND($K10=2,$M10=1),$F10,"")</f>
        <v/>
      </c>
      <c r="Y10" s="21" t="str">
        <f>IF(AND($K10=3,$M10=1),$F10,"")</f>
        <v/>
      </c>
      <c r="Z10" s="21" t="str">
        <f>IF(AND($K10=4,$M10=1),$F10,"")</f>
        <v/>
      </c>
      <c r="AA10" s="21" t="str">
        <f>IF(AND($K10=5,$M10=1),$F10,"")</f>
        <v/>
      </c>
      <c r="AB10" s="21">
        <f>IF(AND($K10=6,$M10=1),$F10,"")</f>
        <v>279335000</v>
      </c>
      <c r="AC10" s="21" t="str">
        <f>IF(AND($K10=7,$M10=1),$F10,"")</f>
        <v/>
      </c>
      <c r="AD10" s="21" t="str">
        <f>IF(AND($K10=8,$M10=1),$F10,"")</f>
        <v/>
      </c>
      <c r="AE10" s="20" t="str">
        <f>IF(AND($K10=1,$N10=1),$F10,"")</f>
        <v/>
      </c>
      <c r="AF10" s="20" t="str">
        <f>IF(AND($K10=2,$N10=1),$F10,"")</f>
        <v/>
      </c>
      <c r="AG10" s="20" t="str">
        <f>IF(AND($K10=3,$N10=1),$F10,"")</f>
        <v/>
      </c>
      <c r="AH10" s="20" t="str">
        <f>IF(AND($K10=4,$N10=1),$F10,"")</f>
        <v/>
      </c>
      <c r="AI10" s="20" t="str">
        <f>IF(AND($K10=5,$N10=1),$F10,"")</f>
        <v/>
      </c>
      <c r="AJ10" s="20" t="str">
        <f>IF(AND($K10=6,$N10=1),$F10,"")</f>
        <v/>
      </c>
      <c r="AK10" s="20" t="str">
        <f>IF(AND($K10=7,$N10=1),$F10,"")</f>
        <v/>
      </c>
      <c r="AL10" s="20" t="str">
        <f>IF(AND($K10=8,$N10=1),$F10,"")</f>
        <v/>
      </c>
    </row>
    <row r="11" spans="1:38" s="20" customFormat="1" ht="65.25" customHeight="1">
      <c r="A11" s="15">
        <v>6</v>
      </c>
      <c r="B11" s="16">
        <v>2</v>
      </c>
      <c r="C11" s="16">
        <v>1</v>
      </c>
      <c r="D11" s="84" t="s">
        <v>59</v>
      </c>
      <c r="E11" s="92" t="s">
        <v>58</v>
      </c>
      <c r="F11" s="90">
        <v>30000000</v>
      </c>
      <c r="G11" s="91" t="s">
        <v>11</v>
      </c>
      <c r="H11" s="91"/>
      <c r="I11" s="17"/>
      <c r="J11" s="18" t="s">
        <v>71</v>
      </c>
      <c r="K11" s="19">
        <v>4</v>
      </c>
      <c r="L11" s="20">
        <f t="shared" si="24"/>
        <v>1</v>
      </c>
      <c r="M11" s="20">
        <f t="shared" si="25"/>
        <v>0</v>
      </c>
      <c r="N11" s="20">
        <f t="shared" si="26"/>
        <v>0</v>
      </c>
      <c r="O11" s="21" t="str">
        <f t="shared" si="0"/>
        <v/>
      </c>
      <c r="P11" s="21" t="str">
        <f t="shared" si="1"/>
        <v/>
      </c>
      <c r="Q11" s="21" t="str">
        <f t="shared" si="2"/>
        <v/>
      </c>
      <c r="R11" s="21">
        <f t="shared" si="3"/>
        <v>30000000</v>
      </c>
      <c r="S11" s="21" t="str">
        <f t="shared" si="4"/>
        <v/>
      </c>
      <c r="T11" s="21" t="str">
        <f t="shared" si="5"/>
        <v/>
      </c>
      <c r="U11" s="21" t="str">
        <f t="shared" si="6"/>
        <v/>
      </c>
      <c r="V11" s="21" t="str">
        <f t="shared" si="7"/>
        <v/>
      </c>
      <c r="W11" s="21" t="str">
        <f t="shared" si="8"/>
        <v/>
      </c>
      <c r="X11" s="21" t="str">
        <f t="shared" si="9"/>
        <v/>
      </c>
      <c r="Y11" s="21" t="str">
        <f t="shared" si="10"/>
        <v/>
      </c>
      <c r="Z11" s="21" t="str">
        <f t="shared" si="11"/>
        <v/>
      </c>
      <c r="AA11" s="21" t="str">
        <f t="shared" si="12"/>
        <v/>
      </c>
      <c r="AB11" s="21" t="str">
        <f t="shared" si="13"/>
        <v/>
      </c>
      <c r="AC11" s="21" t="str">
        <f t="shared" si="14"/>
        <v/>
      </c>
      <c r="AD11" s="21" t="str">
        <f t="shared" si="15"/>
        <v/>
      </c>
      <c r="AE11" s="20" t="str">
        <f t="shared" si="16"/>
        <v/>
      </c>
      <c r="AF11" s="20" t="str">
        <f t="shared" si="17"/>
        <v/>
      </c>
      <c r="AG11" s="20" t="str">
        <f t="shared" si="18"/>
        <v/>
      </c>
      <c r="AH11" s="20" t="str">
        <f t="shared" si="19"/>
        <v/>
      </c>
      <c r="AI11" s="20" t="str">
        <f t="shared" si="20"/>
        <v/>
      </c>
      <c r="AJ11" s="20" t="str">
        <f t="shared" si="21"/>
        <v/>
      </c>
      <c r="AK11" s="20" t="str">
        <f t="shared" si="22"/>
        <v/>
      </c>
      <c r="AL11" s="20" t="str">
        <f t="shared" si="23"/>
        <v/>
      </c>
    </row>
    <row r="12" spans="1:38" s="20" customFormat="1" ht="76.5" customHeight="1">
      <c r="A12" s="15">
        <v>7</v>
      </c>
      <c r="B12" s="16">
        <v>2</v>
      </c>
      <c r="C12" s="16">
        <v>8</v>
      </c>
      <c r="D12" s="84"/>
      <c r="E12" s="93" t="s">
        <v>52</v>
      </c>
      <c r="F12" s="90">
        <v>3000000</v>
      </c>
      <c r="G12" s="108" t="s">
        <v>11</v>
      </c>
      <c r="H12" s="91"/>
      <c r="I12" s="17"/>
      <c r="J12" s="18" t="s">
        <v>81</v>
      </c>
      <c r="K12" s="19">
        <v>4</v>
      </c>
      <c r="L12" s="20">
        <f t="shared" si="24"/>
        <v>1</v>
      </c>
      <c r="M12" s="20">
        <f t="shared" si="25"/>
        <v>0</v>
      </c>
      <c r="N12" s="20">
        <f t="shared" si="26"/>
        <v>0</v>
      </c>
      <c r="O12" s="21" t="str">
        <f t="shared" si="0"/>
        <v/>
      </c>
      <c r="P12" s="21" t="str">
        <f t="shared" si="1"/>
        <v/>
      </c>
      <c r="Q12" s="21" t="str">
        <f t="shared" si="2"/>
        <v/>
      </c>
      <c r="R12" s="21">
        <f t="shared" si="3"/>
        <v>3000000</v>
      </c>
      <c r="S12" s="21" t="str">
        <f t="shared" si="4"/>
        <v/>
      </c>
      <c r="T12" s="21" t="str">
        <f t="shared" si="5"/>
        <v/>
      </c>
      <c r="U12" s="21" t="str">
        <f t="shared" si="6"/>
        <v/>
      </c>
      <c r="V12" s="21" t="str">
        <f t="shared" si="7"/>
        <v/>
      </c>
      <c r="W12" s="21" t="str">
        <f t="shared" si="8"/>
        <v/>
      </c>
      <c r="X12" s="21" t="str">
        <f t="shared" si="9"/>
        <v/>
      </c>
      <c r="Y12" s="21" t="str">
        <f t="shared" si="10"/>
        <v/>
      </c>
      <c r="Z12" s="21" t="str">
        <f t="shared" si="11"/>
        <v/>
      </c>
      <c r="AA12" s="21" t="str">
        <f t="shared" si="12"/>
        <v/>
      </c>
      <c r="AB12" s="21" t="str">
        <f t="shared" si="13"/>
        <v/>
      </c>
      <c r="AC12" s="21" t="str">
        <f t="shared" si="14"/>
        <v/>
      </c>
      <c r="AD12" s="21" t="str">
        <f t="shared" si="15"/>
        <v/>
      </c>
      <c r="AE12" s="20" t="str">
        <f t="shared" si="16"/>
        <v/>
      </c>
      <c r="AF12" s="20" t="str">
        <f t="shared" si="17"/>
        <v/>
      </c>
      <c r="AG12" s="20" t="str">
        <f t="shared" si="18"/>
        <v/>
      </c>
      <c r="AH12" s="20" t="str">
        <f t="shared" si="19"/>
        <v/>
      </c>
      <c r="AI12" s="20" t="str">
        <f t="shared" si="20"/>
        <v/>
      </c>
      <c r="AJ12" s="20" t="str">
        <f t="shared" si="21"/>
        <v/>
      </c>
      <c r="AK12" s="20" t="str">
        <f t="shared" si="22"/>
        <v/>
      </c>
      <c r="AL12" s="20" t="str">
        <f t="shared" si="23"/>
        <v/>
      </c>
    </row>
    <row r="13" spans="1:38" s="20" customFormat="1" ht="61.5" customHeight="1">
      <c r="A13" s="15">
        <v>8</v>
      </c>
      <c r="B13" s="16">
        <v>3</v>
      </c>
      <c r="C13" s="16">
        <v>4</v>
      </c>
      <c r="D13" s="84" t="s">
        <v>60</v>
      </c>
      <c r="E13" s="89" t="s">
        <v>61</v>
      </c>
      <c r="F13" s="94">
        <v>1787000</v>
      </c>
      <c r="G13" s="91" t="s">
        <v>11</v>
      </c>
      <c r="H13" s="16"/>
      <c r="I13" s="17"/>
      <c r="J13" s="18" t="s">
        <v>78</v>
      </c>
      <c r="K13" s="19">
        <v>8</v>
      </c>
      <c r="L13" s="20">
        <f t="shared" si="24"/>
        <v>1</v>
      </c>
      <c r="M13" s="20">
        <f t="shared" si="25"/>
        <v>0</v>
      </c>
      <c r="N13" s="20">
        <f t="shared" si="26"/>
        <v>0</v>
      </c>
      <c r="O13" s="21" t="str">
        <f t="shared" si="0"/>
        <v/>
      </c>
      <c r="P13" s="21" t="str">
        <f t="shared" si="1"/>
        <v/>
      </c>
      <c r="Q13" s="21" t="str">
        <f t="shared" si="2"/>
        <v/>
      </c>
      <c r="R13" s="21" t="str">
        <f t="shared" si="3"/>
        <v/>
      </c>
      <c r="S13" s="21" t="str">
        <f t="shared" si="4"/>
        <v/>
      </c>
      <c r="T13" s="21" t="str">
        <f t="shared" si="5"/>
        <v/>
      </c>
      <c r="U13" s="21" t="str">
        <f t="shared" si="6"/>
        <v/>
      </c>
      <c r="V13" s="21">
        <f t="shared" si="7"/>
        <v>1787000</v>
      </c>
      <c r="W13" s="21" t="str">
        <f t="shared" si="8"/>
        <v/>
      </c>
      <c r="X13" s="21" t="str">
        <f t="shared" si="9"/>
        <v/>
      </c>
      <c r="Y13" s="21" t="str">
        <f t="shared" si="10"/>
        <v/>
      </c>
      <c r="Z13" s="21" t="str">
        <f t="shared" si="11"/>
        <v/>
      </c>
      <c r="AA13" s="21" t="str">
        <f t="shared" si="12"/>
        <v/>
      </c>
      <c r="AB13" s="21" t="str">
        <f t="shared" si="13"/>
        <v/>
      </c>
      <c r="AC13" s="21" t="str">
        <f t="shared" si="14"/>
        <v/>
      </c>
      <c r="AD13" s="21" t="str">
        <f t="shared" si="15"/>
        <v/>
      </c>
      <c r="AE13" s="20" t="str">
        <f t="shared" si="16"/>
        <v/>
      </c>
      <c r="AF13" s="20" t="str">
        <f t="shared" si="17"/>
        <v/>
      </c>
      <c r="AG13" s="20" t="str">
        <f t="shared" si="18"/>
        <v/>
      </c>
      <c r="AH13" s="20" t="str">
        <f t="shared" si="19"/>
        <v/>
      </c>
      <c r="AI13" s="20" t="str">
        <f t="shared" si="20"/>
        <v/>
      </c>
      <c r="AJ13" s="20" t="str">
        <f t="shared" si="21"/>
        <v/>
      </c>
      <c r="AK13" s="20" t="str">
        <f t="shared" si="22"/>
        <v/>
      </c>
      <c r="AL13" s="20" t="str">
        <f t="shared" si="23"/>
        <v/>
      </c>
    </row>
    <row r="14" spans="1:38" s="20" customFormat="1" ht="233.25" customHeight="1">
      <c r="A14" s="15">
        <v>9</v>
      </c>
      <c r="B14" s="16">
        <v>3</v>
      </c>
      <c r="C14" s="16">
        <v>5</v>
      </c>
      <c r="D14" s="84"/>
      <c r="E14" s="89" t="s">
        <v>62</v>
      </c>
      <c r="F14" s="94">
        <v>8034800</v>
      </c>
      <c r="G14" s="91" t="s">
        <v>11</v>
      </c>
      <c r="H14" s="17"/>
      <c r="I14" s="17"/>
      <c r="J14" s="18" t="s">
        <v>72</v>
      </c>
      <c r="K14" s="19">
        <v>8</v>
      </c>
      <c r="L14" s="20">
        <f t="shared" si="24"/>
        <v>1</v>
      </c>
      <c r="M14" s="20">
        <f t="shared" si="25"/>
        <v>0</v>
      </c>
      <c r="N14" s="20">
        <f t="shared" si="26"/>
        <v>0</v>
      </c>
      <c r="O14" s="21" t="str">
        <f t="shared" si="0"/>
        <v/>
      </c>
      <c r="P14" s="21" t="str">
        <f t="shared" si="1"/>
        <v/>
      </c>
      <c r="Q14" s="21" t="str">
        <f t="shared" si="2"/>
        <v/>
      </c>
      <c r="R14" s="21" t="str">
        <f t="shared" si="3"/>
        <v/>
      </c>
      <c r="S14" s="21" t="str">
        <f t="shared" si="4"/>
        <v/>
      </c>
      <c r="T14" s="21" t="str">
        <f t="shared" si="5"/>
        <v/>
      </c>
      <c r="U14" s="21" t="str">
        <f t="shared" si="6"/>
        <v/>
      </c>
      <c r="V14" s="21">
        <f t="shared" si="7"/>
        <v>8034800</v>
      </c>
      <c r="W14" s="21" t="str">
        <f t="shared" si="8"/>
        <v/>
      </c>
      <c r="X14" s="21" t="str">
        <f t="shared" si="9"/>
        <v/>
      </c>
      <c r="Y14" s="21" t="str">
        <f t="shared" si="10"/>
        <v/>
      </c>
      <c r="Z14" s="21" t="str">
        <f t="shared" si="11"/>
        <v/>
      </c>
      <c r="AA14" s="21" t="str">
        <f t="shared" si="12"/>
        <v/>
      </c>
      <c r="AB14" s="21" t="str">
        <f t="shared" si="13"/>
        <v/>
      </c>
      <c r="AC14" s="21" t="str">
        <f t="shared" si="14"/>
        <v/>
      </c>
      <c r="AD14" s="21" t="str">
        <f t="shared" si="15"/>
        <v/>
      </c>
      <c r="AE14" s="20" t="str">
        <f t="shared" si="16"/>
        <v/>
      </c>
      <c r="AF14" s="20" t="str">
        <f t="shared" si="17"/>
        <v/>
      </c>
      <c r="AG14" s="20" t="str">
        <f t="shared" si="18"/>
        <v/>
      </c>
      <c r="AH14" s="20" t="str">
        <f t="shared" si="19"/>
        <v/>
      </c>
      <c r="AI14" s="20" t="str">
        <f t="shared" si="20"/>
        <v/>
      </c>
      <c r="AJ14" s="20" t="str">
        <f t="shared" si="21"/>
        <v/>
      </c>
      <c r="AK14" s="20" t="str">
        <f t="shared" si="22"/>
        <v/>
      </c>
      <c r="AL14" s="20" t="str">
        <f t="shared" si="23"/>
        <v/>
      </c>
    </row>
    <row r="15" spans="1:38" s="20" customFormat="1" ht="96.75" customHeight="1">
      <c r="A15" s="15">
        <v>10</v>
      </c>
      <c r="B15" s="16">
        <v>4</v>
      </c>
      <c r="C15" s="16">
        <v>2</v>
      </c>
      <c r="D15" s="84" t="s">
        <v>63</v>
      </c>
      <c r="E15" s="89" t="s">
        <v>73</v>
      </c>
      <c r="F15" s="94">
        <v>20000000</v>
      </c>
      <c r="G15" s="108" t="s">
        <v>11</v>
      </c>
      <c r="H15" s="91"/>
      <c r="I15" s="17"/>
      <c r="J15" s="18" t="s">
        <v>82</v>
      </c>
      <c r="K15" s="19">
        <v>8</v>
      </c>
      <c r="L15" s="20">
        <f t="shared" si="24"/>
        <v>1</v>
      </c>
      <c r="M15" s="20">
        <f t="shared" si="25"/>
        <v>0</v>
      </c>
      <c r="N15" s="20">
        <f t="shared" si="26"/>
        <v>0</v>
      </c>
      <c r="O15" s="21" t="str">
        <f t="shared" si="0"/>
        <v/>
      </c>
      <c r="P15" s="21" t="str">
        <f t="shared" si="1"/>
        <v/>
      </c>
      <c r="Q15" s="21" t="str">
        <f t="shared" si="2"/>
        <v/>
      </c>
      <c r="R15" s="21" t="str">
        <f t="shared" si="3"/>
        <v/>
      </c>
      <c r="S15" s="21" t="str">
        <f t="shared" si="4"/>
        <v/>
      </c>
      <c r="T15" s="21" t="str">
        <f t="shared" si="5"/>
        <v/>
      </c>
      <c r="U15" s="21" t="str">
        <f t="shared" si="6"/>
        <v/>
      </c>
      <c r="V15" s="21">
        <f t="shared" si="7"/>
        <v>20000000</v>
      </c>
      <c r="W15" s="21" t="str">
        <f t="shared" si="8"/>
        <v/>
      </c>
      <c r="X15" s="21" t="str">
        <f t="shared" si="9"/>
        <v/>
      </c>
      <c r="Y15" s="21" t="str">
        <f t="shared" si="10"/>
        <v/>
      </c>
      <c r="Z15" s="21" t="str">
        <f t="shared" si="11"/>
        <v/>
      </c>
      <c r="AA15" s="21" t="str">
        <f t="shared" si="12"/>
        <v/>
      </c>
      <c r="AB15" s="21" t="str">
        <f t="shared" si="13"/>
        <v/>
      </c>
      <c r="AC15" s="21" t="str">
        <f t="shared" si="14"/>
        <v/>
      </c>
      <c r="AD15" s="21" t="str">
        <f t="shared" si="15"/>
        <v/>
      </c>
      <c r="AE15" s="20" t="str">
        <f t="shared" si="16"/>
        <v/>
      </c>
      <c r="AF15" s="20" t="str">
        <f t="shared" si="17"/>
        <v/>
      </c>
      <c r="AG15" s="20" t="str">
        <f t="shared" si="18"/>
        <v/>
      </c>
      <c r="AH15" s="20" t="str">
        <f t="shared" si="19"/>
        <v/>
      </c>
      <c r="AI15" s="20" t="str">
        <f t="shared" si="20"/>
        <v/>
      </c>
      <c r="AJ15" s="20" t="str">
        <f t="shared" si="21"/>
        <v/>
      </c>
      <c r="AK15" s="20" t="str">
        <f t="shared" si="22"/>
        <v/>
      </c>
      <c r="AL15" s="20" t="str">
        <f t="shared" si="23"/>
        <v/>
      </c>
    </row>
    <row r="16" spans="1:38" s="20" customFormat="1" ht="39.75" customHeight="1">
      <c r="A16" s="15">
        <v>11</v>
      </c>
      <c r="B16" s="16">
        <v>4</v>
      </c>
      <c r="C16" s="16">
        <v>3</v>
      </c>
      <c r="D16" s="84"/>
      <c r="E16" s="84" t="s">
        <v>77</v>
      </c>
      <c r="F16" s="94">
        <v>25000000</v>
      </c>
      <c r="G16" s="108" t="s">
        <v>11</v>
      </c>
      <c r="H16" s="91"/>
      <c r="I16" s="17"/>
      <c r="J16" s="18" t="s">
        <v>83</v>
      </c>
      <c r="K16" s="19">
        <v>8</v>
      </c>
      <c r="L16" s="20">
        <f t="shared" ref="L16" si="30">IF(G16=0,0,1)</f>
        <v>1</v>
      </c>
      <c r="M16" s="20">
        <f t="shared" ref="M16" si="31">IF(H16=0,0,1)</f>
        <v>0</v>
      </c>
      <c r="N16" s="20">
        <f t="shared" ref="N16" si="32">IF(I16=0,0,1)</f>
        <v>0</v>
      </c>
      <c r="O16" s="21" t="str">
        <f t="shared" si="0"/>
        <v/>
      </c>
      <c r="P16" s="21" t="str">
        <f t="shared" si="1"/>
        <v/>
      </c>
      <c r="Q16" s="21" t="str">
        <f t="shared" si="2"/>
        <v/>
      </c>
      <c r="R16" s="21" t="str">
        <f t="shared" si="3"/>
        <v/>
      </c>
      <c r="S16" s="21" t="str">
        <f t="shared" si="4"/>
        <v/>
      </c>
      <c r="T16" s="21" t="str">
        <f t="shared" si="5"/>
        <v/>
      </c>
      <c r="U16" s="21" t="str">
        <f t="shared" si="6"/>
        <v/>
      </c>
      <c r="V16" s="21">
        <f t="shared" si="7"/>
        <v>25000000</v>
      </c>
      <c r="W16" s="21" t="str">
        <f t="shared" si="8"/>
        <v/>
      </c>
      <c r="X16" s="21" t="str">
        <f t="shared" si="9"/>
        <v/>
      </c>
      <c r="Y16" s="21" t="str">
        <f t="shared" si="10"/>
        <v/>
      </c>
      <c r="Z16" s="21" t="str">
        <f t="shared" si="11"/>
        <v/>
      </c>
      <c r="AA16" s="21" t="str">
        <f t="shared" si="12"/>
        <v/>
      </c>
      <c r="AB16" s="21" t="str">
        <f t="shared" si="13"/>
        <v/>
      </c>
      <c r="AC16" s="21" t="str">
        <f t="shared" si="14"/>
        <v/>
      </c>
      <c r="AD16" s="21" t="str">
        <f t="shared" si="15"/>
        <v/>
      </c>
      <c r="AE16" s="20" t="str">
        <f t="shared" si="16"/>
        <v/>
      </c>
      <c r="AF16" s="20" t="str">
        <f t="shared" si="17"/>
        <v/>
      </c>
      <c r="AG16" s="20" t="str">
        <f t="shared" si="18"/>
        <v/>
      </c>
      <c r="AH16" s="20" t="str">
        <f t="shared" si="19"/>
        <v/>
      </c>
      <c r="AI16" s="20" t="str">
        <f t="shared" si="20"/>
        <v/>
      </c>
      <c r="AJ16" s="20" t="str">
        <f t="shared" si="21"/>
        <v/>
      </c>
      <c r="AK16" s="20" t="str">
        <f t="shared" si="22"/>
        <v/>
      </c>
      <c r="AL16" s="20" t="str">
        <f t="shared" si="23"/>
        <v/>
      </c>
    </row>
    <row r="17" spans="1:38" s="25" customFormat="1" ht="37.5" customHeight="1">
      <c r="A17" s="15">
        <v>12</v>
      </c>
      <c r="B17" s="22">
        <v>5</v>
      </c>
      <c r="C17" s="16">
        <v>11</v>
      </c>
      <c r="D17" s="84" t="s">
        <v>64</v>
      </c>
      <c r="E17" s="89" t="s">
        <v>53</v>
      </c>
      <c r="F17" s="94">
        <v>21191900</v>
      </c>
      <c r="G17" s="108" t="s">
        <v>11</v>
      </c>
      <c r="H17" s="91"/>
      <c r="I17" s="16"/>
      <c r="J17" s="18" t="s">
        <v>84</v>
      </c>
      <c r="K17" s="24">
        <v>8</v>
      </c>
      <c r="L17" s="20">
        <f t="shared" si="24"/>
        <v>1</v>
      </c>
      <c r="M17" s="20">
        <f t="shared" si="25"/>
        <v>0</v>
      </c>
      <c r="N17" s="20">
        <f t="shared" si="26"/>
        <v>0</v>
      </c>
      <c r="O17" s="21" t="str">
        <f t="shared" si="0"/>
        <v/>
      </c>
      <c r="P17" s="21" t="str">
        <f t="shared" si="1"/>
        <v/>
      </c>
      <c r="Q17" s="21" t="str">
        <f t="shared" si="2"/>
        <v/>
      </c>
      <c r="R17" s="21" t="str">
        <f t="shared" si="3"/>
        <v/>
      </c>
      <c r="S17" s="21" t="str">
        <f t="shared" si="4"/>
        <v/>
      </c>
      <c r="T17" s="21" t="str">
        <f t="shared" si="5"/>
        <v/>
      </c>
      <c r="U17" s="21" t="str">
        <f t="shared" si="6"/>
        <v/>
      </c>
      <c r="V17" s="21">
        <f t="shared" si="7"/>
        <v>21191900</v>
      </c>
      <c r="W17" s="21" t="str">
        <f t="shared" si="8"/>
        <v/>
      </c>
      <c r="X17" s="21" t="str">
        <f t="shared" si="9"/>
        <v/>
      </c>
      <c r="Y17" s="21" t="str">
        <f t="shared" si="10"/>
        <v/>
      </c>
      <c r="Z17" s="21" t="str">
        <f t="shared" si="11"/>
        <v/>
      </c>
      <c r="AA17" s="21" t="str">
        <f t="shared" si="12"/>
        <v/>
      </c>
      <c r="AB17" s="21" t="str">
        <f t="shared" si="13"/>
        <v/>
      </c>
      <c r="AC17" s="21" t="str">
        <f t="shared" si="14"/>
        <v/>
      </c>
      <c r="AD17" s="21" t="str">
        <f t="shared" si="15"/>
        <v/>
      </c>
      <c r="AE17" s="20" t="str">
        <f t="shared" si="16"/>
        <v/>
      </c>
      <c r="AF17" s="20" t="str">
        <f t="shared" si="17"/>
        <v/>
      </c>
      <c r="AG17" s="20" t="str">
        <f t="shared" si="18"/>
        <v/>
      </c>
      <c r="AH17" s="20" t="str">
        <f t="shared" si="19"/>
        <v/>
      </c>
      <c r="AI17" s="20" t="str">
        <f t="shared" si="20"/>
        <v/>
      </c>
      <c r="AJ17" s="20" t="str">
        <f t="shared" si="21"/>
        <v/>
      </c>
      <c r="AK17" s="20" t="str">
        <f t="shared" si="22"/>
        <v/>
      </c>
      <c r="AL17" s="20" t="str">
        <f t="shared" si="23"/>
        <v/>
      </c>
    </row>
    <row r="18" spans="1:38" s="20" customFormat="1" ht="98.25" customHeight="1">
      <c r="A18" s="15">
        <v>13</v>
      </c>
      <c r="B18" s="16">
        <v>6</v>
      </c>
      <c r="C18" s="16">
        <v>12</v>
      </c>
      <c r="D18" s="84" t="s">
        <v>56</v>
      </c>
      <c r="E18" s="89" t="s">
        <v>54</v>
      </c>
      <c r="F18" s="94">
        <v>7905575</v>
      </c>
      <c r="G18" s="108" t="s">
        <v>11</v>
      </c>
      <c r="H18" s="91"/>
      <c r="I18" s="16"/>
      <c r="J18" s="18" t="s">
        <v>85</v>
      </c>
      <c r="K18" s="19">
        <v>8</v>
      </c>
      <c r="L18" s="20">
        <f t="shared" si="24"/>
        <v>1</v>
      </c>
      <c r="M18" s="20">
        <f t="shared" si="25"/>
        <v>0</v>
      </c>
      <c r="N18" s="20">
        <f t="shared" si="26"/>
        <v>0</v>
      </c>
      <c r="O18" s="21" t="str">
        <f t="shared" si="0"/>
        <v/>
      </c>
      <c r="P18" s="21" t="str">
        <f t="shared" si="1"/>
        <v/>
      </c>
      <c r="Q18" s="21" t="str">
        <f t="shared" si="2"/>
        <v/>
      </c>
      <c r="R18" s="21" t="str">
        <f t="shared" si="3"/>
        <v/>
      </c>
      <c r="S18" s="21" t="str">
        <f t="shared" si="4"/>
        <v/>
      </c>
      <c r="T18" s="21" t="str">
        <f t="shared" si="5"/>
        <v/>
      </c>
      <c r="U18" s="21" t="str">
        <f t="shared" si="6"/>
        <v/>
      </c>
      <c r="V18" s="21">
        <f t="shared" si="7"/>
        <v>7905575</v>
      </c>
      <c r="W18" s="21" t="str">
        <f t="shared" si="8"/>
        <v/>
      </c>
      <c r="X18" s="21" t="str">
        <f t="shared" si="9"/>
        <v/>
      </c>
      <c r="Y18" s="21" t="str">
        <f t="shared" si="10"/>
        <v/>
      </c>
      <c r="Z18" s="21" t="str">
        <f t="shared" si="11"/>
        <v/>
      </c>
      <c r="AA18" s="21" t="str">
        <f t="shared" si="12"/>
        <v/>
      </c>
      <c r="AB18" s="21" t="str">
        <f t="shared" si="13"/>
        <v/>
      </c>
      <c r="AC18" s="21" t="str">
        <f t="shared" si="14"/>
        <v/>
      </c>
      <c r="AD18" s="21" t="str">
        <f t="shared" si="15"/>
        <v/>
      </c>
      <c r="AE18" s="20" t="str">
        <f t="shared" si="16"/>
        <v/>
      </c>
      <c r="AF18" s="20" t="str">
        <f t="shared" si="17"/>
        <v/>
      </c>
      <c r="AG18" s="20" t="str">
        <f t="shared" si="18"/>
        <v/>
      </c>
      <c r="AH18" s="20" t="str">
        <f t="shared" si="19"/>
        <v/>
      </c>
      <c r="AI18" s="20" t="str">
        <f t="shared" si="20"/>
        <v/>
      </c>
      <c r="AJ18" s="20" t="str">
        <f t="shared" si="21"/>
        <v/>
      </c>
      <c r="AK18" s="20" t="str">
        <f t="shared" si="22"/>
        <v/>
      </c>
      <c r="AL18" s="20" t="str">
        <f t="shared" si="23"/>
        <v/>
      </c>
    </row>
    <row r="19" spans="1:38" s="25" customFormat="1" ht="62.25" customHeight="1">
      <c r="A19" s="15">
        <v>14</v>
      </c>
      <c r="B19" s="22">
        <v>6</v>
      </c>
      <c r="C19" s="16">
        <v>13</v>
      </c>
      <c r="D19" s="84"/>
      <c r="E19" s="100" t="s">
        <v>55</v>
      </c>
      <c r="F19" s="101">
        <v>3749000</v>
      </c>
      <c r="G19" s="109" t="s">
        <v>11</v>
      </c>
      <c r="H19" s="102"/>
      <c r="I19" s="103"/>
      <c r="J19" s="18" t="s">
        <v>74</v>
      </c>
      <c r="K19" s="24">
        <v>8</v>
      </c>
      <c r="L19" s="20">
        <f t="shared" si="24"/>
        <v>1</v>
      </c>
      <c r="M19" s="20">
        <f t="shared" si="25"/>
        <v>0</v>
      </c>
      <c r="N19" s="20">
        <f t="shared" si="26"/>
        <v>0</v>
      </c>
      <c r="O19" s="21" t="str">
        <f t="shared" si="0"/>
        <v/>
      </c>
      <c r="P19" s="21" t="str">
        <f t="shared" si="1"/>
        <v/>
      </c>
      <c r="Q19" s="21" t="str">
        <f t="shared" si="2"/>
        <v/>
      </c>
      <c r="R19" s="21" t="str">
        <f t="shared" si="3"/>
        <v/>
      </c>
      <c r="S19" s="21" t="str">
        <f t="shared" si="4"/>
        <v/>
      </c>
      <c r="T19" s="21" t="str">
        <f t="shared" si="5"/>
        <v/>
      </c>
      <c r="U19" s="21" t="str">
        <f t="shared" si="6"/>
        <v/>
      </c>
      <c r="V19" s="21">
        <f t="shared" si="7"/>
        <v>3749000</v>
      </c>
      <c r="W19" s="21" t="str">
        <f t="shared" si="8"/>
        <v/>
      </c>
      <c r="X19" s="21" t="str">
        <f t="shared" si="9"/>
        <v/>
      </c>
      <c r="Y19" s="21" t="str">
        <f t="shared" si="10"/>
        <v/>
      </c>
      <c r="Z19" s="21" t="str">
        <f t="shared" si="11"/>
        <v/>
      </c>
      <c r="AA19" s="21" t="str">
        <f t="shared" si="12"/>
        <v/>
      </c>
      <c r="AB19" s="21" t="str">
        <f t="shared" si="13"/>
        <v/>
      </c>
      <c r="AC19" s="21" t="str">
        <f t="shared" si="14"/>
        <v/>
      </c>
      <c r="AD19" s="21" t="str">
        <f t="shared" si="15"/>
        <v/>
      </c>
      <c r="AE19" s="20" t="str">
        <f t="shared" si="16"/>
        <v/>
      </c>
      <c r="AF19" s="20" t="str">
        <f t="shared" si="17"/>
        <v/>
      </c>
      <c r="AG19" s="20" t="str">
        <f t="shared" si="18"/>
        <v/>
      </c>
      <c r="AH19" s="20" t="str">
        <f t="shared" si="19"/>
        <v/>
      </c>
      <c r="AI19" s="20" t="str">
        <f t="shared" si="20"/>
        <v/>
      </c>
      <c r="AJ19" s="20" t="str">
        <f t="shared" si="21"/>
        <v/>
      </c>
      <c r="AK19" s="20" t="str">
        <f t="shared" si="22"/>
        <v/>
      </c>
      <c r="AL19" s="20" t="str">
        <f t="shared" si="23"/>
        <v/>
      </c>
    </row>
    <row r="20" spans="1:38" s="25" customFormat="1" ht="46.5" customHeight="1">
      <c r="A20" s="15">
        <v>15</v>
      </c>
      <c r="B20" s="106">
        <v>7</v>
      </c>
      <c r="C20" s="16">
        <v>14</v>
      </c>
      <c r="D20" s="105" t="s">
        <v>68</v>
      </c>
      <c r="E20" s="104" t="s">
        <v>67</v>
      </c>
      <c r="F20" s="95">
        <v>10000000</v>
      </c>
      <c r="G20" s="102" t="s">
        <v>11</v>
      </c>
      <c r="H20" s="96"/>
      <c r="I20" s="97"/>
      <c r="J20" s="99"/>
      <c r="K20" s="24">
        <v>8</v>
      </c>
      <c r="L20" s="20">
        <f t="shared" ref="L20" si="33">IF(G20=0,0,1)</f>
        <v>1</v>
      </c>
      <c r="M20" s="20">
        <f t="shared" ref="M20" si="34">IF(H20=0,0,1)</f>
        <v>0</v>
      </c>
      <c r="N20" s="20">
        <f t="shared" ref="N20" si="35">IF(I20=0,0,1)</f>
        <v>0</v>
      </c>
      <c r="O20" s="21" t="str">
        <f t="shared" si="0"/>
        <v/>
      </c>
      <c r="P20" s="21" t="str">
        <f t="shared" si="1"/>
        <v/>
      </c>
      <c r="Q20" s="21" t="str">
        <f t="shared" si="2"/>
        <v/>
      </c>
      <c r="R20" s="21" t="str">
        <f t="shared" si="3"/>
        <v/>
      </c>
      <c r="S20" s="21" t="str">
        <f t="shared" si="4"/>
        <v/>
      </c>
      <c r="T20" s="21" t="str">
        <f t="shared" si="5"/>
        <v/>
      </c>
      <c r="U20" s="21" t="str">
        <f t="shared" si="6"/>
        <v/>
      </c>
      <c r="V20" s="21">
        <f t="shared" si="7"/>
        <v>10000000</v>
      </c>
      <c r="W20" s="21" t="str">
        <f t="shared" si="8"/>
        <v/>
      </c>
      <c r="X20" s="21" t="str">
        <f t="shared" si="9"/>
        <v/>
      </c>
      <c r="Y20" s="21" t="str">
        <f t="shared" si="10"/>
        <v/>
      </c>
      <c r="Z20" s="21" t="str">
        <f t="shared" si="11"/>
        <v/>
      </c>
      <c r="AA20" s="21" t="str">
        <f t="shared" si="12"/>
        <v/>
      </c>
      <c r="AB20" s="21" t="str">
        <f t="shared" si="13"/>
        <v/>
      </c>
      <c r="AC20" s="21" t="str">
        <f t="shared" si="14"/>
        <v/>
      </c>
      <c r="AD20" s="21" t="str">
        <f t="shared" si="15"/>
        <v/>
      </c>
      <c r="AE20" s="20" t="str">
        <f t="shared" si="16"/>
        <v/>
      </c>
      <c r="AF20" s="20" t="str">
        <f t="shared" si="17"/>
        <v/>
      </c>
      <c r="AG20" s="20" t="str">
        <f t="shared" si="18"/>
        <v/>
      </c>
      <c r="AH20" s="20" t="str">
        <f t="shared" si="19"/>
        <v/>
      </c>
      <c r="AI20" s="20" t="str">
        <f t="shared" si="20"/>
        <v/>
      </c>
      <c r="AJ20" s="20" t="str">
        <f t="shared" si="21"/>
        <v/>
      </c>
      <c r="AK20" s="20" t="str">
        <f t="shared" si="22"/>
        <v/>
      </c>
      <c r="AL20" s="20" t="str">
        <f t="shared" si="23"/>
        <v/>
      </c>
    </row>
    <row r="21" spans="1:38" ht="34.5" customHeight="1">
      <c r="A21" s="141" t="s">
        <v>4</v>
      </c>
      <c r="B21" s="142"/>
      <c r="C21" s="142"/>
      <c r="D21" s="142"/>
      <c r="E21" s="143"/>
      <c r="F21" s="26">
        <f>SUM(F6:F20)</f>
        <v>416907275</v>
      </c>
      <c r="G21" s="27"/>
      <c r="H21" s="27"/>
      <c r="I21" s="27"/>
      <c r="J21" s="28"/>
      <c r="O21" s="21">
        <f>COUNT(O6:O20)</f>
        <v>0</v>
      </c>
      <c r="P21" s="21">
        <f t="shared" ref="P21:AL21" si="36">COUNT(P6:P20)</f>
        <v>0</v>
      </c>
      <c r="Q21" s="21">
        <f t="shared" si="36"/>
        <v>3</v>
      </c>
      <c r="R21" s="21">
        <f t="shared" si="36"/>
        <v>2</v>
      </c>
      <c r="S21" s="21">
        <f t="shared" si="36"/>
        <v>1</v>
      </c>
      <c r="T21" s="21">
        <f t="shared" si="36"/>
        <v>0</v>
      </c>
      <c r="U21" s="21">
        <f t="shared" si="36"/>
        <v>0</v>
      </c>
      <c r="V21" s="21">
        <f t="shared" si="36"/>
        <v>8</v>
      </c>
      <c r="W21" s="21">
        <f t="shared" si="36"/>
        <v>0</v>
      </c>
      <c r="X21" s="21">
        <f t="shared" si="36"/>
        <v>0</v>
      </c>
      <c r="Y21" s="21">
        <f t="shared" si="36"/>
        <v>0</v>
      </c>
      <c r="Z21" s="21">
        <f t="shared" si="36"/>
        <v>0</v>
      </c>
      <c r="AA21" s="21">
        <f t="shared" si="36"/>
        <v>0</v>
      </c>
      <c r="AB21" s="21">
        <f t="shared" si="36"/>
        <v>1</v>
      </c>
      <c r="AC21" s="21">
        <f t="shared" si="36"/>
        <v>0</v>
      </c>
      <c r="AD21" s="21">
        <f t="shared" si="36"/>
        <v>0</v>
      </c>
      <c r="AE21" s="21">
        <f t="shared" si="36"/>
        <v>0</v>
      </c>
      <c r="AF21" s="21">
        <f t="shared" si="36"/>
        <v>0</v>
      </c>
      <c r="AG21" s="21">
        <f t="shared" si="36"/>
        <v>0</v>
      </c>
      <c r="AH21" s="21">
        <f t="shared" si="36"/>
        <v>0</v>
      </c>
      <c r="AI21" s="21">
        <f t="shared" si="36"/>
        <v>0</v>
      </c>
      <c r="AJ21" s="21">
        <f t="shared" si="36"/>
        <v>0</v>
      </c>
      <c r="AK21" s="21">
        <f t="shared" si="36"/>
        <v>0</v>
      </c>
      <c r="AL21" s="21">
        <f t="shared" si="36"/>
        <v>0</v>
      </c>
    </row>
    <row r="22" spans="1:38" ht="34.5" customHeight="1">
      <c r="A22" s="29"/>
      <c r="B22" s="29"/>
      <c r="C22" s="29"/>
      <c r="D22" s="29"/>
      <c r="E22" s="29"/>
      <c r="F22" s="30"/>
      <c r="G22" s="31"/>
      <c r="H22" s="31"/>
      <c r="I22" s="31"/>
      <c r="J22" s="32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</row>
    <row r="23" spans="1:38" ht="26.25" customHeight="1">
      <c r="F23" s="33"/>
      <c r="O23" s="34">
        <f>SUM(O6:O20)</f>
        <v>0</v>
      </c>
      <c r="P23" s="34">
        <f t="shared" ref="P23:AL23" si="37">SUM(P6:P20)</f>
        <v>0</v>
      </c>
      <c r="Q23" s="34">
        <f t="shared" si="37"/>
        <v>5354000</v>
      </c>
      <c r="R23" s="34">
        <f t="shared" si="37"/>
        <v>33000000</v>
      </c>
      <c r="S23" s="34">
        <f t="shared" si="37"/>
        <v>1550000</v>
      </c>
      <c r="T23" s="34">
        <f t="shared" si="37"/>
        <v>0</v>
      </c>
      <c r="U23" s="34">
        <f t="shared" si="37"/>
        <v>0</v>
      </c>
      <c r="V23" s="34">
        <f t="shared" si="37"/>
        <v>97668275</v>
      </c>
      <c r="W23" s="34">
        <f t="shared" si="37"/>
        <v>0</v>
      </c>
      <c r="X23" s="34">
        <f t="shared" si="37"/>
        <v>0</v>
      </c>
      <c r="Y23" s="34">
        <f t="shared" si="37"/>
        <v>0</v>
      </c>
      <c r="Z23" s="34">
        <f t="shared" si="37"/>
        <v>0</v>
      </c>
      <c r="AA23" s="34">
        <f t="shared" si="37"/>
        <v>0</v>
      </c>
      <c r="AB23" s="34">
        <f t="shared" si="37"/>
        <v>279335000</v>
      </c>
      <c r="AC23" s="34">
        <f t="shared" si="37"/>
        <v>0</v>
      </c>
      <c r="AD23" s="34">
        <f t="shared" si="37"/>
        <v>0</v>
      </c>
      <c r="AE23" s="34">
        <f t="shared" si="37"/>
        <v>0</v>
      </c>
      <c r="AF23" s="34">
        <f t="shared" si="37"/>
        <v>0</v>
      </c>
      <c r="AG23" s="34">
        <f t="shared" si="37"/>
        <v>0</v>
      </c>
      <c r="AH23" s="34">
        <f t="shared" si="37"/>
        <v>0</v>
      </c>
      <c r="AI23" s="34">
        <f t="shared" si="37"/>
        <v>0</v>
      </c>
      <c r="AJ23" s="34">
        <f t="shared" si="37"/>
        <v>0</v>
      </c>
      <c r="AK23" s="34">
        <f t="shared" si="37"/>
        <v>0</v>
      </c>
      <c r="AL23" s="34">
        <f t="shared" si="37"/>
        <v>0</v>
      </c>
    </row>
    <row r="24" spans="1:38" ht="12" customHeight="1">
      <c r="F24" s="33"/>
    </row>
    <row r="25" spans="1:38">
      <c r="E25" s="35" t="s">
        <v>40</v>
      </c>
      <c r="F25" s="36">
        <f>SUM(F26:F27)</f>
        <v>416907275</v>
      </c>
      <c r="G25" s="36">
        <f>SUM(G26:G27)</f>
        <v>15</v>
      </c>
    </row>
    <row r="26" spans="1:38">
      <c r="E26" s="37" t="s">
        <v>41</v>
      </c>
      <c r="F26" s="38">
        <f>SUMIF(G$6:G20,G2,F$6:F20)</f>
        <v>137572275</v>
      </c>
      <c r="G26" s="39">
        <f>COUNTIF(G$6:G20,G2)</f>
        <v>14</v>
      </c>
    </row>
    <row r="27" spans="1:38">
      <c r="E27" s="37" t="s">
        <v>1</v>
      </c>
      <c r="F27" s="38">
        <f>SUMIF(H6:H20,G2,F6:F20)</f>
        <v>279335000</v>
      </c>
      <c r="G27" s="39">
        <f>COUNTIF(H$6:H20,G2)</f>
        <v>1</v>
      </c>
    </row>
    <row r="28" spans="1:38">
      <c r="E28" s="37" t="s">
        <v>8</v>
      </c>
      <c r="F28" s="38">
        <f ca="1">SUMIF(I6:I20,G2,F$6:F19)</f>
        <v>0</v>
      </c>
      <c r="G28" s="39">
        <f>COUNTIF(I$6:I20,G2)</f>
        <v>0</v>
      </c>
    </row>
    <row r="29" spans="1:38">
      <c r="E29" s="40" t="s">
        <v>2</v>
      </c>
      <c r="F29" s="41">
        <f ca="1">SUM(F26:F28)</f>
        <v>416907275</v>
      </c>
      <c r="G29" s="42">
        <f>SUM(G26:G28)</f>
        <v>15</v>
      </c>
    </row>
    <row r="30" spans="1:38">
      <c r="F30" s="43"/>
    </row>
    <row r="31" spans="1:38">
      <c r="F31" s="44"/>
    </row>
    <row r="32" spans="1:38">
      <c r="F32" s="45"/>
    </row>
    <row r="33" spans="6:6">
      <c r="F33" s="45"/>
    </row>
    <row r="34" spans="6:6">
      <c r="F34" s="45"/>
    </row>
    <row r="35" spans="6:6">
      <c r="F35" s="44"/>
    </row>
    <row r="36" spans="6:6">
      <c r="F36" s="44"/>
    </row>
    <row r="37" spans="6:6">
      <c r="F37" s="45"/>
    </row>
    <row r="38" spans="6:6">
      <c r="F38" s="44"/>
    </row>
    <row r="39" spans="6:6">
      <c r="F39" s="45"/>
    </row>
    <row r="40" spans="6:6">
      <c r="F40" s="44"/>
    </row>
    <row r="41" spans="6:6">
      <c r="F41" s="45"/>
    </row>
    <row r="42" spans="6:6">
      <c r="F42" s="44"/>
    </row>
    <row r="43" spans="6:6">
      <c r="F43" s="45"/>
    </row>
    <row r="44" spans="6:6">
      <c r="F44" s="45"/>
    </row>
    <row r="45" spans="6:6">
      <c r="F45" s="44"/>
    </row>
    <row r="46" spans="6:6">
      <c r="F46" s="44"/>
    </row>
    <row r="47" spans="6:6">
      <c r="F47" s="45"/>
    </row>
    <row r="48" spans="6:6">
      <c r="F48" s="45"/>
    </row>
    <row r="49" spans="6:6">
      <c r="F49" s="45"/>
    </row>
    <row r="50" spans="6:6">
      <c r="F50" s="45"/>
    </row>
    <row r="51" spans="6:6">
      <c r="F51" s="45"/>
    </row>
    <row r="52" spans="6:6">
      <c r="F52" s="45"/>
    </row>
    <row r="53" spans="6:6">
      <c r="F53" s="45"/>
    </row>
    <row r="54" spans="6:6">
      <c r="F54" s="45"/>
    </row>
    <row r="55" spans="6:6">
      <c r="F55" s="45"/>
    </row>
    <row r="56" spans="6:6">
      <c r="F56" s="44"/>
    </row>
    <row r="57" spans="6:6">
      <c r="F57" s="45"/>
    </row>
    <row r="58" spans="6:6">
      <c r="F58" s="45"/>
    </row>
  </sheetData>
  <mergeCells count="9">
    <mergeCell ref="A21:E21"/>
    <mergeCell ref="J4:J5"/>
    <mergeCell ref="A4:A5"/>
    <mergeCell ref="D4:D5"/>
    <mergeCell ref="E4:E5"/>
    <mergeCell ref="I4:I5"/>
    <mergeCell ref="G4:H4"/>
    <mergeCell ref="C4:C5"/>
    <mergeCell ref="F4:F5"/>
  </mergeCells>
  <phoneticPr fontId="0" type="noConversion"/>
  <pageMargins left="0.35" right="0.196850393700787" top="0.72" bottom="0.59" header="0.37" footer="0.511811023622047"/>
  <pageSetup paperSize="9" scale="95" orientation="landscape" r:id="rId1"/>
  <headerFooter alignWithMargins="0">
    <oddFooter>&amp;C&amp;"TH SarabunPSK,Regular"&amp;12จังหวัดมุกดาหาร - &amp;P</oddFooter>
  </headerFooter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สรุป</vt:lpstr>
      <vt:lpstr>กิจกรรม</vt:lpstr>
      <vt:lpstr>โครงการ</vt:lpstr>
      <vt:lpstr>Sheet1</vt:lpstr>
      <vt:lpstr>โครงการ!Print_Titles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wilailak</cp:lastModifiedBy>
  <cp:lastPrinted>2011-03-18T02:05:05Z</cp:lastPrinted>
  <dcterms:created xsi:type="dcterms:W3CDTF">2009-03-12T03:15:42Z</dcterms:created>
  <dcterms:modified xsi:type="dcterms:W3CDTF">2011-03-18T02:05:08Z</dcterms:modified>
</cp:coreProperties>
</file>