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12120" windowHeight="9120" tabRatio="709" activeTab="1"/>
  </bookViews>
  <sheets>
    <sheet name="สรุปนนทบุรี2555-12กย54-ยัง" sheetId="8" r:id="rId1"/>
    <sheet name="นนทบุรี2555-12กย54" sheetId="1" r:id="rId2"/>
    <sheet name="นนทบุรี55(เพิ่มเหตผลในpriority)" sheetId="18" state="hidden" r:id="rId3"/>
    <sheet name="ตารางคะแนนแผน UCR" sheetId="11" state="hidden" r:id="rId4"/>
    <sheet name="คะแนนนนทบุรี-2555(in detail)" sheetId="12" state="hidden" r:id="rId5"/>
    <sheet name="ผอ ถือ" sheetId="9" state="hidden" r:id="rId6"/>
    <sheet name="สรุปนนทบุรี2554" sheetId="13" state="hidden" r:id="rId7"/>
    <sheet name="นนทบุรี2554" sheetId="14" state="hidden" r:id="rId8"/>
    <sheet name="-ร่าง- นนทบุรี2555 (14มค54)" sheetId="16" state="hidden" r:id="rId9"/>
    <sheet name="คะแนนสระบุรี-2555(in detail)" sheetId="17" state="hidden" r:id="rId10"/>
    <sheet name="Sheet1" sheetId="10" state="hidden" r:id="rId11"/>
  </sheets>
  <definedNames>
    <definedName name="_xlnm.Print_Area" localSheetId="9">'คะแนนสระบุรี-2555(in detail)'!$A$1:$L$40</definedName>
    <definedName name="_xlnm.Print_Area" localSheetId="3">'ตารางคะแนนแผน UCR'!$A$1:$O$28</definedName>
    <definedName name="_xlnm.Print_Area" localSheetId="7">นนทบุรี2554!$A$1:$J$34</definedName>
    <definedName name="_xlnm.Print_Area" localSheetId="2">'นนทบุรี55(เพิ่มเหตผลในpriority)'!$A$1:$M$90</definedName>
    <definedName name="_xlnm.Print_Area" localSheetId="5">'ผอ ถือ'!$A$1:$T$35</definedName>
    <definedName name="_xlnm.Print_Area" localSheetId="8">'-ร่าง- นนทบุรี2555 (14มค54)'!$A$1:$J$34</definedName>
    <definedName name="_xlnm.Print_Area" localSheetId="6">สรุปนนทบุรี2554!$A$3:$J$9</definedName>
    <definedName name="_xlnm.Print_Area" localSheetId="0">'สรุปนนทบุรี2555-12กย54-ยัง'!$A$1:$J$12</definedName>
    <definedName name="_xlnm.Print_Titles" localSheetId="9">'คะแนนสระบุรี-2555(in detail)'!$3:$4</definedName>
    <definedName name="_xlnm.Print_Titles" localSheetId="7">นนทบุรี2554!$5:$6</definedName>
    <definedName name="_xlnm.Print_Titles" localSheetId="1">'นนทบุรี2555-12กย54'!$5:$6</definedName>
    <definedName name="_xlnm.Print_Titles" localSheetId="2">'นนทบุรี55(เพิ่มเหตผลในpriority)'!$5:$6</definedName>
    <definedName name="_xlnm.Print_Titles" localSheetId="5">'ผอ ถือ'!$5:$7</definedName>
    <definedName name="_xlnm.Print_Titles" localSheetId="8">'-ร่าง- นนทบุรี2555 (14มค54)'!$5:$6</definedName>
  </definedNames>
  <calcPr calcId="125725"/>
</workbook>
</file>

<file path=xl/calcChain.xml><?xml version="1.0" encoding="utf-8"?>
<calcChain xmlns="http://schemas.openxmlformats.org/spreadsheetml/2006/main">
  <c r="D6" i="8"/>
  <c r="C6"/>
  <c r="I6" s="1"/>
  <c r="F6"/>
  <c r="C7"/>
  <c r="E7" s="1"/>
  <c r="D7"/>
  <c r="C8"/>
  <c r="I8" s="1"/>
  <c r="D8"/>
  <c r="B18" i="10"/>
  <c r="B17"/>
  <c r="G16"/>
  <c r="E10"/>
  <c r="B9" s="1"/>
  <c r="A9" s="1"/>
  <c r="B8"/>
  <c r="F34" i="17"/>
  <c r="H33"/>
  <c r="G33"/>
  <c r="E33"/>
  <c r="E34" s="1"/>
  <c r="C33"/>
  <c r="K87" i="16"/>
  <c r="K86"/>
  <c r="K85"/>
  <c r="K84"/>
  <c r="K83"/>
  <c r="K82"/>
  <c r="K81"/>
  <c r="K80"/>
  <c r="K79"/>
  <c r="K78"/>
  <c r="K77"/>
  <c r="K76"/>
  <c r="K75"/>
  <c r="K74"/>
  <c r="K73"/>
  <c r="K72"/>
  <c r="K71"/>
  <c r="K70"/>
  <c r="K69"/>
  <c r="K68"/>
  <c r="K67"/>
  <c r="K66"/>
  <c r="K65"/>
  <c r="K64"/>
  <c r="K63"/>
  <c r="K62"/>
  <c r="K61"/>
  <c r="K60"/>
  <c r="K59"/>
  <c r="K58"/>
  <c r="K57"/>
  <c r="K56"/>
  <c r="K54"/>
  <c r="K53"/>
  <c r="K52"/>
  <c r="K51"/>
  <c r="K50"/>
  <c r="K49"/>
  <c r="K48"/>
  <c r="L47"/>
  <c r="K46"/>
  <c r="K45"/>
  <c r="K44"/>
  <c r="K43"/>
  <c r="K41"/>
  <c r="K40"/>
  <c r="L39"/>
  <c r="K38"/>
  <c r="K37"/>
  <c r="K36"/>
  <c r="K35"/>
  <c r="K34"/>
  <c r="L33"/>
  <c r="L32"/>
  <c r="A8"/>
  <c r="A9" s="1"/>
  <c r="K7"/>
  <c r="K8" s="1"/>
  <c r="D1"/>
  <c r="I87" s="1"/>
  <c r="K164" i="14"/>
  <c r="K163"/>
  <c r="K162"/>
  <c r="K161"/>
  <c r="K160"/>
  <c r="K159"/>
  <c r="K158"/>
  <c r="K157"/>
  <c r="L156"/>
  <c r="K155"/>
  <c r="K154"/>
  <c r="L153"/>
  <c r="K152"/>
  <c r="K151"/>
  <c r="K150"/>
  <c r="I150"/>
  <c r="K149"/>
  <c r="F149"/>
  <c r="K148"/>
  <c r="I148"/>
  <c r="K147"/>
  <c r="I147"/>
  <c r="K146"/>
  <c r="I146"/>
  <c r="L145"/>
  <c r="F145"/>
  <c r="K144"/>
  <c r="I144"/>
  <c r="K143"/>
  <c r="G143"/>
  <c r="K142"/>
  <c r="G142"/>
  <c r="K141"/>
  <c r="I141"/>
  <c r="K140"/>
  <c r="G140"/>
  <c r="K139"/>
  <c r="G139"/>
  <c r="K138"/>
  <c r="G138"/>
  <c r="K137"/>
  <c r="F137"/>
  <c r="K136"/>
  <c r="I136"/>
  <c r="K135"/>
  <c r="I135"/>
  <c r="K134"/>
  <c r="G134"/>
  <c r="K133"/>
  <c r="K132"/>
  <c r="K131"/>
  <c r="K130"/>
  <c r="K129"/>
  <c r="K128"/>
  <c r="K127"/>
  <c r="K126"/>
  <c r="K125"/>
  <c r="K124"/>
  <c r="K123"/>
  <c r="K122"/>
  <c r="K121"/>
  <c r="K120"/>
  <c r="K119"/>
  <c r="K118"/>
  <c r="K117"/>
  <c r="K116"/>
  <c r="K115"/>
  <c r="K114"/>
  <c r="K113"/>
  <c r="K112"/>
  <c r="K111"/>
  <c r="K110"/>
  <c r="K109"/>
  <c r="K108"/>
  <c r="K107"/>
  <c r="K106"/>
  <c r="K105"/>
  <c r="K104"/>
  <c r="K103"/>
  <c r="K102"/>
  <c r="K101"/>
  <c r="K100"/>
  <c r="K99"/>
  <c r="K98"/>
  <c r="K97"/>
  <c r="K96"/>
  <c r="K95"/>
  <c r="K94"/>
  <c r="K93"/>
  <c r="K92"/>
  <c r="K91"/>
  <c r="K90"/>
  <c r="K89"/>
  <c r="K88"/>
  <c r="K87"/>
  <c r="K86"/>
  <c r="K85"/>
  <c r="K84"/>
  <c r="K83"/>
  <c r="K82"/>
  <c r="K81"/>
  <c r="K80"/>
  <c r="K79"/>
  <c r="K78"/>
  <c r="K77"/>
  <c r="K76"/>
  <c r="K75"/>
  <c r="K74"/>
  <c r="K73"/>
  <c r="K72"/>
  <c r="K71"/>
  <c r="K70"/>
  <c r="K69"/>
  <c r="K68"/>
  <c r="K67"/>
  <c r="K66"/>
  <c r="K65"/>
  <c r="K64"/>
  <c r="K63"/>
  <c r="K62"/>
  <c r="K61"/>
  <c r="K60"/>
  <c r="K59"/>
  <c r="K58"/>
  <c r="K57"/>
  <c r="K56"/>
  <c r="K55"/>
  <c r="K54"/>
  <c r="K53"/>
  <c r="K52"/>
  <c r="K51"/>
  <c r="K50"/>
  <c r="K49"/>
  <c r="K48"/>
  <c r="K47"/>
  <c r="L46"/>
  <c r="C46"/>
  <c r="K45"/>
  <c r="K44"/>
  <c r="K43"/>
  <c r="K42"/>
  <c r="K41"/>
  <c r="K40"/>
  <c r="L39"/>
  <c r="C39"/>
  <c r="K38"/>
  <c r="K37"/>
  <c r="K36"/>
  <c r="K35"/>
  <c r="K34"/>
  <c r="L33"/>
  <c r="L32"/>
  <c r="C22"/>
  <c r="C18"/>
  <c r="C9"/>
  <c r="A8"/>
  <c r="A9" s="1"/>
  <c r="K7"/>
  <c r="D1"/>
  <c r="I45" s="1"/>
  <c r="I7" i="16" l="1"/>
  <c r="I13"/>
  <c r="I18"/>
  <c r="I29"/>
  <c r="K8" i="14"/>
  <c r="I11" i="16"/>
  <c r="I15"/>
  <c r="I27"/>
  <c r="I31"/>
  <c r="I39"/>
  <c r="I40"/>
  <c r="I12" i="14"/>
  <c r="I14"/>
  <c r="G16"/>
  <c r="F19"/>
  <c r="I27"/>
  <c r="I31"/>
  <c r="I7"/>
  <c r="F9"/>
  <c r="I11"/>
  <c r="I13"/>
  <c r="I15"/>
  <c r="I17"/>
  <c r="I18"/>
  <c r="I20"/>
  <c r="G26"/>
  <c r="I28"/>
  <c r="I30"/>
  <c r="I32"/>
  <c r="I33"/>
  <c r="I34"/>
  <c r="I35"/>
  <c r="I36"/>
  <c r="I37"/>
  <c r="F38"/>
  <c r="I46"/>
  <c r="I47"/>
  <c r="I48"/>
  <c r="I49"/>
  <c r="I50"/>
  <c r="I51"/>
  <c r="I52"/>
  <c r="I53"/>
  <c r="I54"/>
  <c r="I55"/>
  <c r="I56"/>
  <c r="I57"/>
  <c r="I58"/>
  <c r="I59"/>
  <c r="I60"/>
  <c r="I61"/>
  <c r="I62"/>
  <c r="I63"/>
  <c r="I64"/>
  <c r="I65"/>
  <c r="I66"/>
  <c r="I67"/>
  <c r="I68"/>
  <c r="I69"/>
  <c r="I70"/>
  <c r="I71"/>
  <c r="I72"/>
  <c r="I73"/>
  <c r="I74"/>
  <c r="I75"/>
  <c r="I76"/>
  <c r="I77"/>
  <c r="I78"/>
  <c r="G79"/>
  <c r="I80"/>
  <c r="I81"/>
  <c r="I82"/>
  <c r="I83"/>
  <c r="G84"/>
  <c r="G85"/>
  <c r="I86"/>
  <c r="G87"/>
  <c r="I88"/>
  <c r="I89"/>
  <c r="I90"/>
  <c r="G91"/>
  <c r="I92"/>
  <c r="I93"/>
  <c r="I94"/>
  <c r="I95"/>
  <c r="I96"/>
  <c r="I97"/>
  <c r="I98"/>
  <c r="I99"/>
  <c r="I100"/>
  <c r="I101"/>
  <c r="I102"/>
  <c r="I103"/>
  <c r="I104"/>
  <c r="I105"/>
  <c r="I106"/>
  <c r="G107"/>
  <c r="G108"/>
  <c r="I109"/>
  <c r="I110"/>
  <c r="I111"/>
  <c r="G112"/>
  <c r="I113"/>
  <c r="I114"/>
  <c r="I115"/>
  <c r="I116"/>
  <c r="I117"/>
  <c r="I118"/>
  <c r="I119"/>
  <c r="I120"/>
  <c r="I121"/>
  <c r="I122"/>
  <c r="I123"/>
  <c r="I124"/>
  <c r="I125"/>
  <c r="I126"/>
  <c r="I127"/>
  <c r="I128"/>
  <c r="I129"/>
  <c r="I130"/>
  <c r="G131"/>
  <c r="I132"/>
  <c r="I133"/>
  <c r="F151"/>
  <c r="G152"/>
  <c r="F153"/>
  <c r="G154"/>
  <c r="G155"/>
  <c r="I156"/>
  <c r="I157"/>
  <c r="I158"/>
  <c r="G159"/>
  <c r="I160"/>
  <c r="I161"/>
  <c r="I162"/>
  <c r="G163"/>
  <c r="I164"/>
  <c r="L166"/>
  <c r="I82" i="16"/>
  <c r="I83"/>
  <c r="I84"/>
  <c r="I85"/>
  <c r="F8" i="14"/>
  <c r="I10"/>
  <c r="A10" s="1"/>
  <c r="K9" s="1"/>
  <c r="I29"/>
  <c r="I39"/>
  <c r="I40"/>
  <c r="F41"/>
  <c r="I42"/>
  <c r="I43"/>
  <c r="I44"/>
  <c r="I10" i="16"/>
  <c r="A10" s="1"/>
  <c r="K9" s="1"/>
  <c r="I12"/>
  <c r="I14"/>
  <c r="I17"/>
  <c r="I20"/>
  <c r="I28"/>
  <c r="I30"/>
  <c r="I32"/>
  <c r="I33"/>
  <c r="I34"/>
  <c r="I35"/>
  <c r="I36"/>
  <c r="I37"/>
  <c r="I43"/>
  <c r="I44"/>
  <c r="I45"/>
  <c r="I46"/>
  <c r="I47"/>
  <c r="I48"/>
  <c r="I49"/>
  <c r="I50"/>
  <c r="I51"/>
  <c r="I52"/>
  <c r="I53"/>
  <c r="I54"/>
  <c r="I56"/>
  <c r="I57"/>
  <c r="I58"/>
  <c r="I59"/>
  <c r="I60"/>
  <c r="I61"/>
  <c r="I62"/>
  <c r="I63"/>
  <c r="I64"/>
  <c r="I65"/>
  <c r="I66"/>
  <c r="I67"/>
  <c r="I68"/>
  <c r="I69"/>
  <c r="I70"/>
  <c r="I71"/>
  <c r="I72"/>
  <c r="I73"/>
  <c r="I74"/>
  <c r="I75"/>
  <c r="I76"/>
  <c r="I77"/>
  <c r="I78"/>
  <c r="I79"/>
  <c r="I80"/>
  <c r="L89"/>
  <c r="H34" i="17"/>
  <c r="G34" s="1"/>
  <c r="E11" i="10"/>
  <c r="E8" i="8"/>
  <c r="G7"/>
  <c r="I7"/>
  <c r="G6"/>
  <c r="G8"/>
  <c r="E6"/>
  <c r="J8" i="13"/>
  <c r="I8"/>
  <c r="H8"/>
  <c r="G8"/>
  <c r="F8"/>
  <c r="L8" s="1"/>
  <c r="E8"/>
  <c r="K8" s="1"/>
  <c r="D8"/>
  <c r="C8"/>
  <c r="J7"/>
  <c r="I7"/>
  <c r="H7"/>
  <c r="G7"/>
  <c r="F7"/>
  <c r="E7"/>
  <c r="D7"/>
  <c r="C7"/>
  <c r="J6"/>
  <c r="H6"/>
  <c r="G6" s="1"/>
  <c r="G10" s="1"/>
  <c r="F6"/>
  <c r="E6" s="1"/>
  <c r="E10" s="1"/>
  <c r="D6"/>
  <c r="C6"/>
  <c r="X35" i="9"/>
  <c r="W35"/>
  <c r="V35"/>
  <c r="U35"/>
  <c r="X34"/>
  <c r="W34"/>
  <c r="V34"/>
  <c r="U34"/>
  <c r="X33"/>
  <c r="W33"/>
  <c r="V33"/>
  <c r="U33"/>
  <c r="X32"/>
  <c r="W32"/>
  <c r="V32"/>
  <c r="U32"/>
  <c r="X31"/>
  <c r="W31"/>
  <c r="V31"/>
  <c r="U31"/>
  <c r="X30"/>
  <c r="W30"/>
  <c r="V30"/>
  <c r="U30"/>
  <c r="X29"/>
  <c r="W29"/>
  <c r="V29"/>
  <c r="U29"/>
  <c r="X28"/>
  <c r="W28"/>
  <c r="V28"/>
  <c r="U28"/>
  <c r="X27"/>
  <c r="W27"/>
  <c r="V27"/>
  <c r="U27"/>
  <c r="X26"/>
  <c r="W26"/>
  <c r="V26"/>
  <c r="U26"/>
  <c r="X25"/>
  <c r="W25"/>
  <c r="V25"/>
  <c r="U25"/>
  <c r="X24"/>
  <c r="W24"/>
  <c r="V24"/>
  <c r="U24"/>
  <c r="X23"/>
  <c r="W23"/>
  <c r="V23"/>
  <c r="U23"/>
  <c r="X22"/>
  <c r="W22"/>
  <c r="V22"/>
  <c r="U22"/>
  <c r="X21"/>
  <c r="W21"/>
  <c r="V21"/>
  <c r="U21"/>
  <c r="X20"/>
  <c r="W20"/>
  <c r="V20"/>
  <c r="U20"/>
  <c r="X19"/>
  <c r="W19"/>
  <c r="V19"/>
  <c r="U19"/>
  <c r="X18"/>
  <c r="W18"/>
  <c r="V18"/>
  <c r="U18"/>
  <c r="X17"/>
  <c r="W17"/>
  <c r="V17"/>
  <c r="U17"/>
  <c r="X16"/>
  <c r="W16"/>
  <c r="V16"/>
  <c r="U16"/>
  <c r="X15"/>
  <c r="W15"/>
  <c r="V15"/>
  <c r="U15"/>
  <c r="X14"/>
  <c r="W14"/>
  <c r="V14"/>
  <c r="U14"/>
  <c r="X13"/>
  <c r="W13"/>
  <c r="V13"/>
  <c r="U13"/>
  <c r="X12"/>
  <c r="W12"/>
  <c r="V12"/>
  <c r="U12"/>
  <c r="X11"/>
  <c r="W11"/>
  <c r="V11"/>
  <c r="U11"/>
  <c r="X10"/>
  <c r="W10"/>
  <c r="V10"/>
  <c r="U10"/>
  <c r="X9"/>
  <c r="W9"/>
  <c r="V9"/>
  <c r="U9"/>
  <c r="A9"/>
  <c r="A10" s="1"/>
  <c r="X8"/>
  <c r="W8"/>
  <c r="V8"/>
  <c r="U8"/>
  <c r="F34" i="12"/>
  <c r="H33"/>
  <c r="H34" s="1"/>
  <c r="G34" s="1"/>
  <c r="G33"/>
  <c r="E33"/>
  <c r="E34" s="1"/>
  <c r="C33"/>
  <c r="J23" i="11"/>
  <c r="H23"/>
  <c r="G23"/>
  <c r="J21"/>
  <c r="H21"/>
  <c r="G21"/>
  <c r="J20"/>
  <c r="H20"/>
  <c r="G20"/>
  <c r="J18"/>
  <c r="H18"/>
  <c r="G18"/>
  <c r="J17"/>
  <c r="H17"/>
  <c r="G17"/>
  <c r="J16"/>
  <c r="H16"/>
  <c r="G16"/>
  <c r="O15"/>
  <c r="N15"/>
  <c r="M15"/>
  <c r="L15"/>
  <c r="K15"/>
  <c r="I15"/>
  <c r="F15"/>
  <c r="J12"/>
  <c r="H12"/>
  <c r="G12"/>
  <c r="J11"/>
  <c r="H11"/>
  <c r="G11"/>
  <c r="J10"/>
  <c r="H10"/>
  <c r="G10"/>
  <c r="J9"/>
  <c r="H9"/>
  <c r="G9"/>
  <c r="O8"/>
  <c r="N8"/>
  <c r="M8"/>
  <c r="L8"/>
  <c r="K8"/>
  <c r="I8"/>
  <c r="F8"/>
  <c r="J5"/>
  <c r="H5"/>
  <c r="G5"/>
  <c r="L98" i="18"/>
  <c r="H8" i="11" l="1"/>
  <c r="G8" s="1"/>
  <c r="O27"/>
  <c r="N27" s="1"/>
  <c r="M27" s="1"/>
  <c r="L27" s="1"/>
  <c r="K27" s="1"/>
  <c r="A11" i="14"/>
  <c r="K10" s="1"/>
  <c r="H15" i="11"/>
  <c r="A11" i="9"/>
  <c r="A12" s="1"/>
  <c r="A13" s="1"/>
  <c r="A14" s="1"/>
  <c r="A15" s="1"/>
  <c r="A16" s="1"/>
  <c r="A17" s="1"/>
  <c r="A18" s="1"/>
  <c r="A19" s="1"/>
  <c r="A20" s="1"/>
  <c r="A21" s="1"/>
  <c r="A22" s="1"/>
  <c r="A23" s="1"/>
  <c r="A24" s="1"/>
  <c r="A25" s="1"/>
  <c r="A26" s="1"/>
  <c r="A27" s="1"/>
  <c r="A28" s="1"/>
  <c r="A29" s="1"/>
  <c r="A30" s="1"/>
  <c r="A31" s="1"/>
  <c r="A32" s="1"/>
  <c r="A33" s="1"/>
  <c r="A34" s="1"/>
  <c r="A35" s="1"/>
  <c r="A11" i="16"/>
  <c r="K10" s="1"/>
  <c r="G15" i="11"/>
  <c r="J15"/>
  <c r="D9" i="13"/>
  <c r="J8" i="11"/>
  <c r="G27"/>
  <c r="F27" s="1"/>
  <c r="C9" i="13"/>
  <c r="F10"/>
  <c r="J27" i="11"/>
  <c r="I27" s="1"/>
  <c r="E9" i="13"/>
  <c r="G9"/>
  <c r="I6"/>
  <c r="I10" s="1"/>
  <c r="K10" s="1"/>
  <c r="J10"/>
  <c r="L6"/>
  <c r="L7"/>
  <c r="K7" s="1"/>
  <c r="F9"/>
  <c r="H10"/>
  <c r="L10" l="1"/>
  <c r="H27" i="11"/>
  <c r="A12" i="14"/>
  <c r="K11" s="1"/>
  <c r="A12" i="16"/>
  <c r="A13" s="1"/>
  <c r="A13" i="14"/>
  <c r="K11" i="16"/>
  <c r="K6" i="13"/>
  <c r="P92" i="18"/>
  <c r="M92"/>
  <c r="P91"/>
  <c r="O91"/>
  <c r="M91"/>
  <c r="M90"/>
  <c r="M89"/>
  <c r="M88"/>
  <c r="M87"/>
  <c r="M86"/>
  <c r="M85"/>
  <c r="M84"/>
  <c r="M83"/>
  <c r="M82"/>
  <c r="M81"/>
  <c r="M80"/>
  <c r="M79"/>
  <c r="M78"/>
  <c r="M77"/>
  <c r="M76"/>
  <c r="M75"/>
  <c r="M69"/>
  <c r="M68"/>
  <c r="S67"/>
  <c r="R67"/>
  <c r="M67"/>
  <c r="S66"/>
  <c r="R66"/>
  <c r="M66"/>
  <c r="S65"/>
  <c r="R65"/>
  <c r="M65"/>
  <c r="S64"/>
  <c r="R64"/>
  <c r="M64"/>
  <c r="M63"/>
  <c r="M62"/>
  <c r="M61"/>
  <c r="M60"/>
  <c r="M59"/>
  <c r="M58"/>
  <c r="M57"/>
  <c r="S56"/>
  <c r="R56"/>
  <c r="M55"/>
  <c r="M54"/>
  <c r="U53"/>
  <c r="M53"/>
  <c r="S52"/>
  <c r="R52"/>
  <c r="M52"/>
  <c r="M51"/>
  <c r="M50"/>
  <c r="M49"/>
  <c r="N48"/>
  <c r="M47"/>
  <c r="M46"/>
  <c r="M45"/>
  <c r="M44"/>
  <c r="S43"/>
  <c r="R43"/>
  <c r="M42"/>
  <c r="M41"/>
  <c r="S40"/>
  <c r="R40"/>
  <c r="N40"/>
  <c r="M39"/>
  <c r="M38"/>
  <c r="M37"/>
  <c r="M36"/>
  <c r="M35"/>
  <c r="N34"/>
  <c r="N33"/>
  <c r="A9"/>
  <c r="S8" s="1"/>
  <c r="R8"/>
  <c r="M8"/>
  <c r="F1"/>
  <c r="J8" i="8"/>
  <c r="H8"/>
  <c r="F8"/>
  <c r="J7"/>
  <c r="H7"/>
  <c r="F7"/>
  <c r="J6"/>
  <c r="I10"/>
  <c r="H6"/>
  <c r="G10"/>
  <c r="E10"/>
  <c r="F10" l="1"/>
  <c r="P9" s="1"/>
  <c r="H10"/>
  <c r="J10"/>
  <c r="T65" i="18"/>
  <c r="N94"/>
  <c r="Q94"/>
  <c r="K12" i="16"/>
  <c r="A14"/>
  <c r="K12" i="14"/>
  <c r="A14"/>
  <c r="H10" i="18"/>
  <c r="A10" s="1"/>
  <c r="M9" s="1"/>
  <c r="J12"/>
  <c r="J14"/>
  <c r="J16"/>
  <c r="J18"/>
  <c r="J20"/>
  <c r="J22"/>
  <c r="J24"/>
  <c r="J26"/>
  <c r="J28"/>
  <c r="J30"/>
  <c r="J32"/>
  <c r="H44"/>
  <c r="J45"/>
  <c r="J46"/>
  <c r="J47"/>
  <c r="K48"/>
  <c r="K49"/>
  <c r="J50"/>
  <c r="J51"/>
  <c r="H52"/>
  <c r="H53"/>
  <c r="K57"/>
  <c r="H58"/>
  <c r="H59"/>
  <c r="H60"/>
  <c r="J61"/>
  <c r="K62"/>
  <c r="K63"/>
  <c r="K64"/>
  <c r="K65"/>
  <c r="H92"/>
  <c r="R91" s="1"/>
  <c r="H7"/>
  <c r="H9"/>
  <c r="K11"/>
  <c r="A11" s="1"/>
  <c r="M10" s="1"/>
  <c r="J13"/>
  <c r="J15"/>
  <c r="J17"/>
  <c r="J19"/>
  <c r="J21"/>
  <c r="J23"/>
  <c r="J25"/>
  <c r="J27"/>
  <c r="J29"/>
  <c r="J31"/>
  <c r="J33"/>
  <c r="J34"/>
  <c r="J35"/>
  <c r="J36"/>
  <c r="J37"/>
  <c r="J38"/>
  <c r="K39"/>
  <c r="K40"/>
  <c r="H41"/>
  <c r="J42"/>
  <c r="K43"/>
  <c r="H54"/>
  <c r="K55"/>
  <c r="H56"/>
  <c r="K66"/>
  <c r="K67"/>
  <c r="K68"/>
  <c r="J69"/>
  <c r="J75"/>
  <c r="K76"/>
  <c r="H77"/>
  <c r="H78"/>
  <c r="J79"/>
  <c r="K80"/>
  <c r="H81"/>
  <c r="J82"/>
  <c r="J83"/>
  <c r="J84"/>
  <c r="J85"/>
  <c r="H86"/>
  <c r="J87"/>
  <c r="K88"/>
  <c r="K89"/>
  <c r="K90"/>
  <c r="L10" i="8"/>
  <c r="L99" i="18"/>
  <c r="D10" i="8"/>
  <c r="C10"/>
  <c r="L97" i="18" l="1"/>
  <c r="L100" s="1"/>
  <c r="L102" s="1"/>
  <c r="G97"/>
  <c r="L96" s="1"/>
  <c r="K10" i="8"/>
  <c r="K13" i="14"/>
  <c r="A15"/>
  <c r="K13" i="16"/>
  <c r="A15"/>
  <c r="A12" i="18"/>
  <c r="M11" s="1"/>
  <c r="I9" i="13"/>
  <c r="K9" s="1"/>
  <c r="J9"/>
  <c r="H9"/>
  <c r="F11"/>
  <c r="F12" s="1"/>
  <c r="D12"/>
  <c r="L9" l="1"/>
  <c r="K14" i="14"/>
  <c r="A16"/>
  <c r="A13" i="18"/>
  <c r="K14" i="16"/>
  <c r="K15" i="14" l="1"/>
  <c r="A17"/>
  <c r="M12" i="18"/>
  <c r="A14"/>
  <c r="M13" l="1"/>
  <c r="A15"/>
  <c r="K16" i="14"/>
  <c r="A18"/>
  <c r="K17" l="1"/>
  <c r="A19"/>
  <c r="M14" i="18"/>
  <c r="A16"/>
  <c r="M15" l="1"/>
  <c r="A17"/>
  <c r="K18" i="14"/>
  <c r="A20"/>
  <c r="K19" s="1"/>
  <c r="M16" i="18" l="1"/>
  <c r="A18"/>
  <c r="M17" l="1"/>
  <c r="A19"/>
  <c r="M18" l="1"/>
  <c r="A20"/>
  <c r="M19" l="1"/>
  <c r="A21"/>
  <c r="M20" l="1"/>
  <c r="A22"/>
  <c r="M21" l="1"/>
  <c r="A23"/>
  <c r="M22" l="1"/>
  <c r="A24"/>
  <c r="M23" l="1"/>
  <c r="A25"/>
  <c r="M24" l="1"/>
  <c r="A26"/>
  <c r="M25" l="1"/>
  <c r="A27"/>
  <c r="M26" l="1"/>
  <c r="A28"/>
  <c r="M27" l="1"/>
  <c r="A29"/>
  <c r="M28" l="1"/>
  <c r="A30"/>
  <c r="M29" l="1"/>
  <c r="A31"/>
  <c r="M30" l="1"/>
  <c r="A32"/>
  <c r="M31" l="1"/>
  <c r="A33"/>
  <c r="M32" l="1"/>
  <c r="A34"/>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T66" l="1"/>
  <c r="A68"/>
  <c r="U67" l="1"/>
  <c r="T67" s="1"/>
  <c r="A69"/>
  <c r="U68" l="1"/>
  <c r="A75"/>
  <c r="U69" l="1"/>
  <c r="A76"/>
  <c r="A77" s="1"/>
  <c r="A78" s="1"/>
  <c r="A79" s="1"/>
  <c r="A80" s="1"/>
  <c r="A81" s="1"/>
  <c r="A82" s="1"/>
  <c r="A83" s="1"/>
  <c r="A84" s="1"/>
  <c r="A85" s="1"/>
  <c r="A86" s="1"/>
  <c r="A87" s="1"/>
  <c r="A88" s="1"/>
  <c r="A89" s="1"/>
  <c r="A90" s="1"/>
  <c r="A21" i="14"/>
  <c r="A22"/>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K20"/>
  <c r="K21"/>
  <c r="K22" s="1"/>
  <c r="K23" s="1"/>
  <c r="K24" s="1"/>
  <c r="K25" s="1"/>
  <c r="K26" s="1"/>
  <c r="K27" s="1"/>
  <c r="K28" s="1"/>
  <c r="K29" s="1"/>
  <c r="K30" s="1"/>
  <c r="K31" s="1"/>
  <c r="A16" i="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K15"/>
  <c r="K16"/>
  <c r="K17" s="1"/>
  <c r="K18" s="1"/>
  <c r="K19" s="1"/>
  <c r="K20" s="1"/>
  <c r="K21" s="1"/>
  <c r="K22" s="1"/>
  <c r="K23" s="1"/>
  <c r="K24" s="1"/>
  <c r="K25" s="1"/>
  <c r="K26" s="1"/>
  <c r="K27" s="1"/>
  <c r="K28" s="1"/>
  <c r="K29" s="1"/>
  <c r="K30" s="1"/>
  <c r="K31" s="1"/>
</calcChain>
</file>

<file path=xl/comments1.xml><?xml version="1.0" encoding="utf-8"?>
<comments xmlns="http://schemas.openxmlformats.org/spreadsheetml/2006/main">
  <authors>
    <author>Jandara</author>
  </authors>
  <commentList>
    <comment ref="D5" authorId="0">
      <text>
        <r>
          <rPr>
            <b/>
            <sz val="8"/>
            <color indexed="81"/>
            <rFont val="Tahoma"/>
            <family val="2"/>
          </rPr>
          <t>Jandara:</t>
        </r>
        <r>
          <rPr>
            <sz val="8"/>
            <color indexed="81"/>
            <rFont val="Tahoma"/>
            <family val="2"/>
          </rPr>
          <t xml:space="preserve">
ไม่แสดงมาถือว่าเหมือนทุกครั้ง คือเรียงภายใต้กลยุทธ์ </t>
        </r>
        <r>
          <rPr>
            <u/>
            <sz val="8"/>
            <color indexed="81"/>
            <rFont val="Tahoma"/>
            <family val="2"/>
          </rPr>
          <t>ซึ่งในหน้า 097 มีการจัดลำดับความสำคัญของแต่ละกลยุทธ์(ไม่จัดลำดับโครงการ)</t>
        </r>
        <r>
          <rPr>
            <sz val="8"/>
            <color indexed="81"/>
            <rFont val="Tahoma"/>
            <family val="2"/>
          </rPr>
          <t xml:space="preserve"> ----จันดารา 21 มค54</t>
        </r>
      </text>
    </comment>
  </commentList>
</comments>
</file>

<file path=xl/comments2.xml><?xml version="1.0" encoding="utf-8"?>
<comments xmlns="http://schemas.openxmlformats.org/spreadsheetml/2006/main">
  <authors>
    <author>MoZarD</author>
  </authors>
  <commentList>
    <comment ref="D6" authorId="0">
      <text>
        <r>
          <rPr>
            <b/>
            <sz val="8"/>
            <color indexed="81"/>
            <rFont val="Tahoma"/>
            <family val="2"/>
          </rPr>
          <t>MoZarD:</t>
        </r>
        <r>
          <rPr>
            <sz val="8"/>
            <color indexed="81"/>
            <rFont val="Tahoma"/>
            <family val="2"/>
          </rPr>
          <t xml:space="preserve">
</t>
        </r>
        <r>
          <rPr>
            <sz val="14"/>
            <color indexed="10"/>
            <rFont val="Tahoma"/>
            <family val="2"/>
          </rPr>
          <t>ตรวจสอบตัวเลขที่ไม่ตรงกับในเล่มของจังหวัด ข้อมูลที่ลงในworksheet มาจากแผ่นCDของจังหวัด
ตรวจทานตัวเลข</t>
        </r>
        <r>
          <rPr>
            <sz val="14"/>
            <color indexed="18"/>
            <rFont val="Tahoma"/>
            <family val="2"/>
          </rPr>
          <t>ในกลยุทธที่ 5 จากไฟล์ในแผ่นของจังหวัด พบว่า รวมขาด 2โครงการสุดท้าย คือ ลำดับที่ 1.88 และ1.89 รวม3.909ล้านบาท</t>
        </r>
        <r>
          <rPr>
            <sz val="14"/>
            <color indexed="10"/>
            <rFont val="Tahoma"/>
            <family val="2"/>
          </rPr>
          <t xml:space="preserve">
จันดารา --18 ธค52-15.30น.</t>
        </r>
      </text>
    </comment>
  </commentList>
</comments>
</file>

<file path=xl/comments3.xml><?xml version="1.0" encoding="utf-8"?>
<comments xmlns="http://schemas.openxmlformats.org/spreadsheetml/2006/main">
  <authors>
    <author>MoZarD</author>
  </authors>
  <commentList>
    <comment ref="F5" authorId="0">
      <text>
        <r>
          <rPr>
            <b/>
            <sz val="8"/>
            <color indexed="81"/>
            <rFont val="Tahoma"/>
            <family val="2"/>
          </rPr>
          <t>MoZarD:</t>
        </r>
        <r>
          <rPr>
            <sz val="8"/>
            <color indexed="81"/>
            <rFont val="Tahoma"/>
            <family val="2"/>
          </rPr>
          <t xml:space="preserve">
</t>
        </r>
        <r>
          <rPr>
            <sz val="20"/>
            <color indexed="10"/>
            <rFont val="Tahoma"/>
            <family val="2"/>
          </rPr>
          <t>อยู่ระหว่างการพิจารณา รอจังหวัดจัดเรียงลำดับความสำคัญทั้ง 158 โครงการ
จันดารา 28ธ.ค.52</t>
        </r>
      </text>
    </comment>
    <comment ref="K5" authorId="0">
      <text>
        <r>
          <rPr>
            <b/>
            <sz val="8"/>
            <color indexed="81"/>
            <rFont val="Tahoma"/>
            <family val="2"/>
          </rPr>
          <t>MoZarD:</t>
        </r>
        <r>
          <rPr>
            <sz val="8"/>
            <color indexed="81"/>
            <rFont val="Tahoma"/>
            <family val="2"/>
          </rPr>
          <t xml:space="preserve">
แม้ว่าจะมีชื่อโครงการตรงกับแผนพัฒนาจังหวัด 4 ปี แต่วงเงินยังคลาดเคลื่อนกันอยู่มาก จนไม่แน่ใจว่าเป็นสาระของโครงการเดียวกันหรือไม่</t>
        </r>
      </text>
    </comment>
    <comment ref="B6" authorId="0">
      <text>
        <r>
          <rPr>
            <b/>
            <sz val="8"/>
            <color indexed="81"/>
            <rFont val="Tahoma"/>
            <family val="2"/>
          </rPr>
          <t>MoZarD:</t>
        </r>
        <r>
          <rPr>
            <sz val="8"/>
            <color indexed="81"/>
            <rFont val="Tahoma"/>
            <family val="2"/>
          </rPr>
          <t xml:space="preserve">
วันศุกร์ที่ 25 ธันวาคม 2552 คุณอรรคพล กลุ่มยุทธศาสตร์ จว.นนทบุรี มาส่งเอกสารเพิ่ม(รายงานการประชุมฯ) ได้แจ้งให้จัดลำดับ 158 โครงการให้ด้วย แล้วจึงจัดลำดับความสำคัญใหม่ และให้การสนับสนุน ลำดับ 1 และ2 ใหม่</t>
        </r>
      </text>
    </comment>
    <comment ref="E17" authorId="0">
      <text>
        <r>
          <rPr>
            <b/>
            <sz val="8"/>
            <color indexed="81"/>
            <rFont val="Tahoma"/>
            <family val="2"/>
          </rPr>
          <t>MoZarD:</t>
        </r>
        <r>
          <rPr>
            <sz val="8"/>
            <color indexed="81"/>
            <rFont val="Tahoma"/>
            <family val="2"/>
          </rPr>
          <t xml:space="preserve">
โทรถามด้วยว่า ปี 2554 เป็น 7.5 หรือ 10.5 ล้านบาท</t>
        </r>
      </text>
    </comment>
  </commentList>
</comments>
</file>

<file path=xl/sharedStrings.xml><?xml version="1.0" encoding="utf-8"?>
<sst xmlns="http://schemas.openxmlformats.org/spreadsheetml/2006/main" count="1238" uniqueCount="921">
  <si>
    <r>
      <t>โครงการจำนวนมากผู้เสนอโครงการไม่ได้ศึกษานิยามประกอบการจัดทำข้อมูลพื้นฐานระดับกิจกรรมย่อย(โครงการของจังหวัด)</t>
    </r>
    <r>
      <rPr>
        <sz val="18"/>
        <color indexed="10"/>
        <rFont val="BrowalliaUPC"/>
        <family val="2"/>
        <charset val="222"/>
      </rPr>
      <t xml:space="preserve"> โครงการจึงไม่มีรายละเอียดเพียงพอในการพิจารณาจัดสรรงบประมาณ</t>
    </r>
  </si>
  <si>
    <r>
      <t xml:space="preserve">การให้คะแนนคุณภาพแผนพัฒนาจังหวัด ของภาคกลางตอนบน </t>
    </r>
    <r>
      <rPr>
        <b/>
        <sz val="14"/>
        <color indexed="56"/>
        <rFont val="BrowalliaUPC"/>
        <family val="2"/>
        <charset val="222"/>
      </rPr>
      <t>(ช่องระบายสีฟ้า เป็นสูตร เติมคะแนนในช่องขาวครับ)</t>
    </r>
  </si>
  <si>
    <t>เกณฑ์</t>
  </si>
  <si>
    <t>ความเห็น</t>
  </si>
  <si>
    <t>คะแนนเต็ม</t>
  </si>
  <si>
    <t>แนวการให้คะแนน</t>
  </si>
  <si>
    <t>การให้คะแนน ณ มกราคม 2554</t>
  </si>
  <si>
    <t>ตอนบน 1</t>
  </si>
  <si>
    <t>นนทบุรี</t>
  </si>
  <si>
    <t>ปทุมธานี</t>
  </si>
  <si>
    <t>อยุธยา</t>
  </si>
  <si>
    <t>สระบุรี</t>
  </si>
  <si>
    <t>ตอนบน 2</t>
  </si>
  <si>
    <t>ลพบุรี</t>
  </si>
  <si>
    <t>สิงห์บุรี</t>
  </si>
  <si>
    <t>อ่างทอง</t>
  </si>
  <si>
    <t>ชัยนาท</t>
  </si>
  <si>
    <t>แผนพัฒนาจังหวัด</t>
  </si>
  <si>
    <t>ความถูกต้องครบถ้วนตามขั้นตอนการทบทวนและการจัดทำแผนฯ</t>
  </si>
  <si>
    <t xml:space="preserve"> - ใช้แผนเดิม / กรณีที่จำเป็นต้องเปลี่ยนแปลงแผนพัฒนาฯ ในสาระสำคัญ : ให้ดำเนินการตามมาตรา 20 ของพรฎ.ปี พ.ศ.2551</t>
  </si>
  <si>
    <t xml:space="preserve"> - มีเอกสารแสดงการดำเนินงานตามมาตรา 20 ของพรฎ.</t>
  </si>
  <si>
    <t>ขอบเขตของแผนพัฒนาจังหวัด</t>
  </si>
  <si>
    <t>เป็นแผนที่มุ่งการพัฒนาจังหวัดแบบองค์รวมครอบคลุมทุกมิติ</t>
  </si>
  <si>
    <t>ช่องระบายสีฟ้านี้เป็นสูตรครับ</t>
  </si>
  <si>
    <t xml:space="preserve"> - มีเนื้อหาของการวิเคราะห์สถานการณ์ที่ดี  มีข้อมูลประกอบประเด็นสำคัญ</t>
  </si>
  <si>
    <t>4-6</t>
  </si>
  <si>
    <t xml:space="preserve"> - มีวิสัยทัศน์และ SWOT สอดคล้องกับโอกาสและศักยภาพของจังหวัด/กลุ่มจังหวัด</t>
  </si>
  <si>
    <t xml:space="preserve"> - มีจุดเน้นเชิงยุทธศาสตร์ที่ประเด็นยุทธศาสตร์ชัดเจนสอดคล้องกับศักยภาพของจังหวัด/กลุ่มจังหวัด </t>
  </si>
  <si>
    <t xml:space="preserve"> - มีบัญชีโครงการ แสดงแหล่งเงินงบประมาณแบบบูรณาการทุกแหล่งเงินครบทั้ง 4 ปี</t>
  </si>
  <si>
    <t>* หากยืนยันแผนพัฒนาเดิม ให้ฝ่ายเลขาฯไปดูคะแนนเดิมของปีก่อนที่เคยให้คะแนนไว้</t>
  </si>
  <si>
    <t>แผนปฏิบัติราชการประจำปี(คำของบประมาณ)</t>
  </si>
  <si>
    <t>ความเชื่อมโยงและสอดคล้องกับประเด็นยุทธศาสตร์และการบูรณาการกับภาคส่วนต่างๆ</t>
  </si>
  <si>
    <t xml:space="preserve"> - มีความสอดคล้องและสนับสนุนกับประเด็นยุทธศาสตร์ของจังหวัดและมีการบูรณาการระหว่างจังหวัด กระทรวง/กรม และภาคส่วนต่างๆ </t>
  </si>
  <si>
    <t xml:space="preserve"> -  ภาพรวมของโครงการตอบสนองเป้าประสงค์/วิสัยทัศน์ของจังหวัด และแผนงาน/โครงการในแต่ละยุทธศาสตร์เป็นการดำเนินการเพื่อสนับสนุนการบรรลุวิสัยทัศน์ดังกล่าว * ในแต่ละยุทธศาตร์ควรประกอบด้วยโครงการกับกิจกรรม</t>
  </si>
  <si>
    <t>12-15</t>
  </si>
  <si>
    <t xml:space="preserve"> - ในแต่ละประเด็นยุทธศาสตร์ควรประกอบด้วยโครงการ/กิจกรรมที่มาจากการ บูรณาการจากหลายหน่วยงาน เพื่อให้บรรลุวัตถุประสงค์สุดท้ายเดียวกัน</t>
  </si>
  <si>
    <t>8-10</t>
  </si>
  <si>
    <t>ความจำเป็นและความเหมาะสมของโครงการ</t>
  </si>
  <si>
    <t xml:space="preserve"> - ช่วยพัฒนาหรือแก้ไขปัญหาที่เกิดขึ้น มีความจำเป็นต้องรีบทำ มีความพร้อม</t>
  </si>
  <si>
    <t xml:space="preserve"> * ดูภาพรวมของโครงการ ว่ามีความสมเหตุสมผลหรือไม่</t>
  </si>
  <si>
    <t>ประโยชน์ที่คาดว่าจะได้รับและรวมทั้งตัวชี้วัดและค่าเป้าหมาย</t>
  </si>
  <si>
    <t xml:space="preserve"> - ผลลัพธ์หรือประโยชน์ของโครงการที่คาดว่าจะได้รับสอดคล้องกับการแก้ปัญหา และโอกาส</t>
  </si>
  <si>
    <t>8 – 10</t>
  </si>
  <si>
    <t xml:space="preserve"> - มีวัตถุประสงค์ ตัวชี้วัด ค่าเป้าหมายในเชิงปริมาณและคุณภาพที่ชัดเจน</t>
  </si>
  <si>
    <t>4-5</t>
  </si>
  <si>
    <t>บัญชีรายชุดโครงการ</t>
  </si>
  <si>
    <t xml:space="preserve"> - สอดคล้องกับหลักเกณฑ์ฯของ  ก.น.จ.</t>
  </si>
  <si>
    <t xml:space="preserve"> - ตอบสนองกลยุทธ์ประเด็นยุทธศาสตร์    </t>
  </si>
  <si>
    <t xml:space="preserve"> - มีการจัดลำดับความสำคัญของโครงการ</t>
  </si>
  <si>
    <t xml:space="preserve"> - มีโครงการจำแนกตามทุกแหล่งงบประมาณ</t>
  </si>
  <si>
    <r>
      <rPr>
        <b/>
        <sz val="12"/>
        <color indexed="60"/>
        <rFont val="BrowalliaUPC"/>
        <family val="2"/>
        <charset val="222"/>
      </rPr>
      <t xml:space="preserve"> หมายเหตุ:</t>
    </r>
    <r>
      <rPr>
        <sz val="12"/>
        <color indexed="8"/>
        <rFont val="BrowalliaUPC"/>
        <family val="2"/>
        <charset val="222"/>
      </rPr>
      <t xml:space="preserve"> เกณฑ์ระดับคุณภาพแผน คะแนน 85 – 100 =  ดีมาก   คะแนน 70 – 84 =  ดี   คะแนน 50 – 69 = พอใช้    คะแนนต่ำกว่า 50 = ไม่ผ่านเกณฑ์  (ใช้ range ของปี 2554)</t>
    </r>
  </si>
  <si>
    <r>
      <t>ข้อเสนอหลักเกณฑ์การให้คะแนนคุณภาพแผนพัฒนาจังหวัด ปรับเพิ่มจากความเห็นของ สพน.</t>
    </r>
    <r>
      <rPr>
        <b/>
        <sz val="14"/>
        <color indexed="10"/>
        <rFont val="Cordia New"/>
        <family val="2"/>
      </rPr>
      <t>(ตัวสีแดง)</t>
    </r>
  </si>
  <si>
    <t>จากไฟล์ "หลักเกณฑ์การพิจารณาแผนจังหวัด-ปรับปรุงจาก สพน 23Dec53ล่าสุด.doc" รับจากคุณสุริยนต์เมื่อTue 12/28/2010 1:56 PM</t>
  </si>
  <si>
    <t>เมื่อวันที่ 23 ธ.ค. 53 เวลา 18.30 น.</t>
  </si>
  <si>
    <r>
      <t xml:space="preserve">คะแนน </t>
    </r>
    <r>
      <rPr>
        <b/>
        <sz val="14"/>
        <color indexed="10"/>
        <rFont val="Cordia New"/>
        <family val="2"/>
      </rPr>
      <t>(น้ำหนัก)</t>
    </r>
  </si>
  <si>
    <t>การให้คะแนน</t>
  </si>
  <si>
    <t>ทดสอบการให้คะแนน ณ มกราคม 2554</t>
  </si>
  <si>
    <t>อยุธยา รับเล่มแผนปฏิบัติการ เมื่อวันที่ 27 ธันวาคม 2553 จันดารา รับเล่มเมื่อ 28 ธันวาคม 2553 ดำเนินการแล้วเสร็จเมื่อ 6 มกราคม 2554</t>
  </si>
  <si>
    <t>1.แผนพัฒนาจังหวัด</t>
  </si>
  <si>
    <t>หมายเหตุ อยุธยา</t>
  </si>
  <si>
    <r>
      <t xml:space="preserve">1.1 </t>
    </r>
    <r>
      <rPr>
        <sz val="11"/>
        <color indexed="8"/>
        <rFont val="Calibri"/>
        <family val="2"/>
      </rPr>
      <t xml:space="preserve"> </t>
    </r>
    <r>
      <rPr>
        <sz val="14"/>
        <color indexed="8"/>
        <rFont val="Cordia New"/>
        <family val="2"/>
      </rPr>
      <t>ความถูกต้องครบถ้วนตามขั้นตอนการทบทวนสถานการณ์แผนพัฒนาจังหวัดและการจัดทำแผนปฏิบัติราชการประจำปีของจังหวัด</t>
    </r>
  </si>
  <si>
    <r>
      <t xml:space="preserve">กรณียืนยันแผนพัฒนาเดิม </t>
    </r>
    <r>
      <rPr>
        <sz val="11"/>
        <color indexed="8"/>
        <rFont val="Calibri"/>
        <family val="2"/>
      </rPr>
      <t>:</t>
    </r>
    <r>
      <rPr>
        <sz val="14"/>
        <color indexed="8"/>
        <rFont val="Cordia New"/>
        <family val="2"/>
      </rPr>
      <t xml:space="preserve"> ไม่มีผลกระทบต่อศักยภาพและทิศทางการพัฒนาของจังหวัด</t>
    </r>
  </si>
  <si>
    <r>
      <t>ให้คะแนนแผนตามน้ำหนักใหม่(ด้านซ้ายมือ)ทั้งหมด</t>
    </r>
    <r>
      <rPr>
        <sz val="14"/>
        <color indexed="60"/>
        <rFont val="Cordia New"/>
        <family val="2"/>
      </rPr>
      <t xml:space="preserve">(น้ำหนักการให้คะแนนแต่ละหัวข้อในปี 2554 กับปี 2555 มีความแตกต่างกัน) </t>
    </r>
    <r>
      <rPr>
        <sz val="14"/>
        <color indexed="8"/>
        <rFont val="Cordia New"/>
        <family val="2"/>
      </rPr>
      <t>---------------------------    ผอ.ทีปรัตน์ ขอให้ดูคะแนนที่ให้ไว้เดิมในปี 2554 อ้างอิงในแต่ละหัวข้อด้วย -----จันดารา 4 ธ.ค.54</t>
    </r>
  </si>
  <si>
    <r>
      <t xml:space="preserve">กรณีที่จำเป็นต้องเปลี่ยนแปลงแผนพัฒนาฯ ในสาระสำคัญ </t>
    </r>
    <r>
      <rPr>
        <sz val="11"/>
        <color indexed="8"/>
        <rFont val="Calibri"/>
        <family val="2"/>
      </rPr>
      <t xml:space="preserve">: </t>
    </r>
    <r>
      <rPr>
        <sz val="14"/>
        <color indexed="8"/>
        <rFont val="Cordia New"/>
        <family val="2"/>
      </rPr>
      <t>ให้ดำเนินการตามมาตรา 20 ของพรฎ.ปี พ.ศ.2551</t>
    </r>
  </si>
  <si>
    <t>ในร่างแผนปฏิบัติราชการฯ ปี2555 มีสรุปทบทวนแผนพัฒนาจังหวัด ซึ่งแสดงให้เห็นถึงสาระสำคัญที่เปลี่ยนแปลงในแผนพัฒนาจังหวัด---------         --------- ----------จังหวัดพระนครศรีอยุธยา มีการปรับแผนฯ 4 ปี ซึ่งโดยนัยสำคัญแล้วเป็นการปรับปรุงข้อความให้ชัดเจนมากขึ้นตั้งแต่วิสัยทัศน์ ประเด็นยุทธศาสตร์ เป้าประสงค์ กลยุทธ์ และตัวชี้วัด โดยมีการยกเลิกยุทธศาสตร์เกี่ยวกับการพัฒนาวัฒนธรรมองค์กรการบริหารจัดการให้มีประสิทธิภาพ  และอยู่ระหว่างดำเนินการตามขั้นตอน</t>
  </si>
  <si>
    <r>
      <t>-</t>
    </r>
    <r>
      <rPr>
        <sz val="7"/>
        <color indexed="8"/>
        <rFont val="Times New Roman"/>
        <family val="1"/>
      </rPr>
      <t xml:space="preserve">    </t>
    </r>
    <r>
      <rPr>
        <sz val="14"/>
        <color indexed="8"/>
        <rFont val="Cordia New"/>
        <family val="2"/>
      </rPr>
      <t>เอกสารแสดงการดำเนินงานตามมาตรา 20 ของพรฎ.</t>
    </r>
  </si>
  <si>
    <t>มีรายงานการประชุม ก.บ.จ.อย. ที่แสดงให้เห็นว่าได้ผ่านขั้นตอนการประชาคมจังหวัด ตาม พ.ร.ฎ.</t>
  </si>
  <si>
    <t>1.2  ขอบเขตของแผนพัฒนาจังหวัด</t>
  </si>
  <si>
    <t xml:space="preserve">เป็นแผนที่มุ่งการพัฒนาจังหวัดแบบองค์รวมครอบคลุมทุกมิติ เพื่อพัฒนาคุณภาพชีวิต สร้างโอกาสและอาชีพ ซึ่งตอบสนองความต้องการของประชาชนในจังหวัด </t>
  </si>
  <si>
    <r>
      <t>-  มีเนื้อหาของการวิเคราะห์สถานการณ์ที่ดี</t>
    </r>
    <r>
      <rPr>
        <sz val="11"/>
        <color indexed="8"/>
        <rFont val="Calibri"/>
        <family val="2"/>
      </rPr>
      <t xml:space="preserve"> </t>
    </r>
    <r>
      <rPr>
        <sz val="14"/>
        <color indexed="8"/>
        <rFont val="Cordia New"/>
        <family val="2"/>
      </rPr>
      <t xml:space="preserve"> </t>
    </r>
    <r>
      <rPr>
        <sz val="14"/>
        <color indexed="10"/>
        <rFont val="Cordia New"/>
        <family val="2"/>
      </rPr>
      <t>มีข้อมูลที่แสดงศักยภาพและปัญหาความต้องการของประชาชน</t>
    </r>
    <r>
      <rPr>
        <sz val="14"/>
        <color indexed="8"/>
        <rFont val="Cordia New"/>
        <family val="2"/>
      </rPr>
      <t xml:space="preserve">และข้อมูลสนับสนุนอื่นๆ </t>
    </r>
    <r>
      <rPr>
        <sz val="11"/>
        <color indexed="8"/>
        <rFont val="Calibri"/>
        <family val="2"/>
      </rPr>
      <t xml:space="preserve"> </t>
    </r>
    <r>
      <rPr>
        <sz val="11"/>
        <color indexed="12"/>
        <rFont val="Calibri"/>
        <family val="2"/>
      </rPr>
      <t>*</t>
    </r>
    <r>
      <rPr>
        <sz val="14"/>
        <color indexed="12"/>
        <rFont val="Cordia New"/>
        <family val="2"/>
      </rPr>
      <t xml:space="preserve">มีชุดข้อมูลตั้งแต่ 2 ปี ขึ้นไป โดยข้อมูลควรครบถ้วน ตั้งแต่ 70 </t>
    </r>
    <r>
      <rPr>
        <sz val="11"/>
        <color indexed="12"/>
        <rFont val="Calibri"/>
        <family val="2"/>
      </rPr>
      <t xml:space="preserve">% </t>
    </r>
    <r>
      <rPr>
        <sz val="14"/>
        <color indexed="12"/>
        <rFont val="Cordia New"/>
        <family val="2"/>
      </rPr>
      <t>ขึ้นไป</t>
    </r>
  </si>
  <si>
    <r>
      <rPr>
        <sz val="14"/>
        <color indexed="10"/>
        <rFont val="Cordia New"/>
        <family val="2"/>
      </rPr>
      <t>1) ควรเพิ่มเติมข้อมูลบางส่วน ที่สนับสนุนแต่ละประเด็นยุทธศาสตร์ ได้แก่ ข้อมูล เกษตรปลอดภัย จำนวนเกษตรกรขึ้นทะเบียน GAP แต่ละปี สถิติด้านการท่องเที่ยวมีเพียงถึงปี 2550 ควรมีการปรับปรุงให้ทันสมัยกว่านี้ ข้อมูลสถิติด้านอื่นที่ใส่ในเล่มควรปรับปรุงถึงปีล่าสุดและแสดงแนวโน้ม เช่น ข้อมูลอาชญากรรมซึ่งมีถึงกลางปี 2553 แล้วเป็นต้น</t>
    </r>
    <r>
      <rPr>
        <sz val="14"/>
        <color indexed="8"/>
        <rFont val="Cordia New"/>
        <family val="2"/>
      </rPr>
      <t xml:space="preserve">  </t>
    </r>
    <r>
      <rPr>
        <sz val="14"/>
        <color indexed="60"/>
        <rFont val="Cordia New"/>
        <family val="2"/>
      </rPr>
      <t xml:space="preserve">2) สถิติมลพิษ สิ่งแวดล้อม หน้า 21 ไม่มีข้อมูลประกอบ ควรมีสถิติแสดงมลพิษในพื้นที่ต่างๆ ค่าคุณภาพน้ำในแต่ละช่วง ขยะทั่วไป ขยะอุตสาหกรรม ความสามารถกำจัดขยะ และโรงงานที่ใช้เทคโนโลยีสะอาดเพื่อสนับสนุนกลยุทธ์ในประเด็นยุทธศาสตร์ </t>
    </r>
    <r>
      <rPr>
        <sz val="14"/>
        <color indexed="36"/>
        <rFont val="Cordia New"/>
        <family val="2"/>
      </rPr>
      <t>3) ขอแก้ไขคำผิด หัวข้อ 5.1 ผลิตภัณฑ์มวลรวมของจังหวัด ในหน้า 5 ข้อความภาษาอังกฤษในวงเล็บ จาก  (Growth Provincial Product)  เป็น (Gross Provincial Product)</t>
    </r>
  </si>
  <si>
    <r>
      <t>-  มีวิสัยทัศน์</t>
    </r>
    <r>
      <rPr>
        <sz val="14"/>
        <color indexed="12"/>
        <rFont val="Cordia New"/>
        <family val="2"/>
      </rPr>
      <t xml:space="preserve">และ </t>
    </r>
    <r>
      <rPr>
        <sz val="11"/>
        <color indexed="12"/>
        <rFont val="Calibri"/>
        <family val="2"/>
      </rPr>
      <t>SWOT</t>
    </r>
    <r>
      <rPr>
        <sz val="11"/>
        <color indexed="8"/>
        <rFont val="Calibri"/>
        <family val="2"/>
      </rPr>
      <t xml:space="preserve"> </t>
    </r>
    <r>
      <rPr>
        <sz val="14"/>
        <color indexed="8"/>
        <rFont val="Cordia New"/>
        <family val="2"/>
      </rPr>
      <t>สอดคล้องกับโอกาสและศักยภาพของจังหวัด/กลุ่มจังหวัด รวมทั้งมีกิจกรรมการพัฒนาครอบคลุมทุกมิติของการพัฒนาอย่างบูรณาการ</t>
    </r>
  </si>
  <si>
    <r>
      <t xml:space="preserve">จ.พระนครศรีอยุธยา มีการปรับปรุงวิสัยทัศน์ให้มีลักษณะ Focus ชัดเจนมากขึ้น และเป็นการวางตำแหน่งเชิงยุทธศาสตร์ของจังหวัดที่สอดคล้องกับศักยภาพของจังหวัด </t>
    </r>
    <r>
      <rPr>
        <sz val="14"/>
        <color indexed="12"/>
        <rFont val="Cordia New"/>
        <family val="2"/>
      </rPr>
      <t>แต่ไม่มีการนำเสนอ SWOT ของจังหวัด(คะแนนในส่วนของ SWOT จึงเป็นศูนย์)</t>
    </r>
  </si>
  <si>
    <r>
      <t>-  มี</t>
    </r>
    <r>
      <rPr>
        <strike/>
        <sz val="14"/>
        <color indexed="8"/>
        <rFont val="Cordia New"/>
        <family val="2"/>
      </rPr>
      <t>จุดเน้นเชิงยุทธศาสตร์ที่</t>
    </r>
    <r>
      <rPr>
        <sz val="14"/>
        <color indexed="12"/>
        <rFont val="Cordia New"/>
        <family val="2"/>
      </rPr>
      <t>ประเด็นยุทธศาสตร์</t>
    </r>
    <r>
      <rPr>
        <sz val="14"/>
        <color indexed="8"/>
        <rFont val="Cordia New"/>
        <family val="2"/>
      </rPr>
      <t xml:space="preserve">ชัดเจนสอดคล้องกับศักยภาพของจังหวัด/กลุ่มจังหวัด </t>
    </r>
  </si>
  <si>
    <t>มีการปรับปรุงวิสัยทัศน์ให้มีลักษณะ Focus ชัดเจนมากขึ้น และเป็นการวางตำแหน่งเชิงยุทธศาสตร์ของจังหวัดที่สอดคล้องกับศักยภาพของจังหวัด</t>
  </si>
  <si>
    <r>
      <t>-  ควรมีบัญชีโครงการ แสดงแหล่งเงินงบประมาณแบบบูรณาการทุกแหล่งเงิน</t>
    </r>
    <r>
      <rPr>
        <strike/>
        <sz val="14"/>
        <color indexed="8"/>
        <rFont val="Cordia New"/>
        <family val="2"/>
      </rPr>
      <t>ครบทั้ง 4 ปี</t>
    </r>
  </si>
  <si>
    <t>มีบัญชีโครงการ แสดงแหล่งเงินงบประมาณแบบบูรณาการทุกแหล่งเงิน เฉพาะปี 2555 หมายเหตุ จังหวัดไม่ได้จัดส่งแผนพัฒนาจังหวัด 4 ปีเล่มใหม่หลังจากมีการปรับปรุงวิสัยทัศน์และประเด็นยุทธศาสตร์ กลยุทธ์ มีแต่เพียงการส่งแผนปฏิบัติราชการประจำปีงบประมาณ พ.ศ.2555</t>
  </si>
  <si>
    <r>
      <t xml:space="preserve">* </t>
    </r>
    <r>
      <rPr>
        <sz val="14"/>
        <color indexed="12"/>
        <rFont val="Cordia New"/>
        <family val="2"/>
      </rPr>
      <t>หากยืนยันแผนพัฒนาเดิม ให้ฝ่ายเลขาฯ    ไปดูคะแนนเดิมของปีก่อนที่เคยให้คะแนนไว้</t>
    </r>
  </si>
  <si>
    <r>
      <t>จังหวัดไม่ได้จัดส่งแผนพัฒนาจังหวัด 4 ปีเล่มใหม่หลังจากมีการปรับปรุงวิสัยทัศน์และประเด็นยุทธศาสตร์ กลยุทธ์ มีแต่เพียงการส่งแผนปฏิบัติราชการประจำปีงบประมาณ พ.ศ.2555---</t>
    </r>
    <r>
      <rPr>
        <sz val="14"/>
        <color indexed="60"/>
        <rFont val="Cordia New"/>
        <family val="2"/>
      </rPr>
      <t xml:space="preserve">จึงพิจารณาจาก หน้า 15-21 ของเล่มแผนปฏิบัติราชการประจำปี 2555  ซึ่งระบุว่าเป็นแผนพัฒนาจังหวัดพระนครศรีอยุธยา </t>
    </r>
    <r>
      <rPr>
        <sz val="14"/>
        <color indexed="12"/>
        <rFont val="Cordia New"/>
        <family val="2"/>
      </rPr>
      <t xml:space="preserve"> -จันดารา 4ม.ค.54</t>
    </r>
  </si>
  <si>
    <t>2.แผนปฏิบัติราชการประจำปี       (คำของบประมาณ)</t>
  </si>
  <si>
    <t xml:space="preserve">   2.1 ความเชื่อมโยงและสอดคล้องกับประเด็นยุทธศาสตร์และการบูรณาการกับภาคส่วนต่างๆ</t>
  </si>
  <si>
    <t xml:space="preserve">มีความสอดคล้องและสนับสนุนกับประเด็นยุทธศาสตร์ของจังหวัดและมีการบูรณาการระหว่างจังหวัด กระทรวง/กรม และภาคส่วนต่างๆ </t>
  </si>
  <si>
    <r>
      <t xml:space="preserve">-  </t>
    </r>
    <r>
      <rPr>
        <sz val="14"/>
        <color indexed="10"/>
        <rFont val="Cordia New"/>
        <family val="2"/>
      </rPr>
      <t>ภาพรวมของโครงการตามแผนปฎิบัติฯตอบสนองการบรรลุเป้าประสงค์และวิสัยทัศน์ของจังหวัดและ</t>
    </r>
    <r>
      <rPr>
        <sz val="14"/>
        <color indexed="8"/>
        <rFont val="Cordia New"/>
        <family val="2"/>
      </rPr>
      <t>แผนงาน/โครงการในแต่ละยุทธศาสตร์เป็นการดำเนินการเพื่อสนับสนุนการบรรลุวิสัยทัศน์ดังกล่าว</t>
    </r>
    <r>
      <rPr>
        <sz val="11"/>
        <color indexed="8"/>
        <rFont val="Calibri"/>
        <family val="2"/>
      </rPr>
      <t xml:space="preserve"> </t>
    </r>
    <r>
      <rPr>
        <sz val="11"/>
        <color indexed="12"/>
        <rFont val="Calibri"/>
        <family val="2"/>
      </rPr>
      <t xml:space="preserve">* </t>
    </r>
    <r>
      <rPr>
        <sz val="14"/>
        <color indexed="12"/>
        <rFont val="Cordia New"/>
        <family val="2"/>
      </rPr>
      <t>ในแต่ละยุทธศาตร์ควรประกอบด้วยโครงการกับกิจกรรม</t>
    </r>
  </si>
  <si>
    <t>ในแต่ละยุทธศาสตร์ประกอบด้วยโครงการและกิจกรรมที่สนับสนุนการบรรลุวิสัยทัศน์ของจังหวัด</t>
  </si>
  <si>
    <t>- ในแต่ละยุทธศาสตร์ควรประกอบด้วยโครงการ/กิจกรรมที่มาจากการ บูรณาการจากหลายหน่วยงาน เพื่อให้บรรลุวัตถุประสงค์สุดท้ายเดียวกัน</t>
  </si>
  <si>
    <r>
      <t xml:space="preserve">ประมาณ 1 ใน 3 ของโครงการตามแผนปฏิบัติการฯปี2555 </t>
    </r>
    <r>
      <rPr>
        <sz val="14"/>
        <color indexed="12"/>
        <rFont val="Cordia New"/>
        <family val="2"/>
      </rPr>
      <t>(มีจำนวน 9 จาก 27 โครงการ ดังนี้ :-  1)ยุทธศาสตร์ที่1--2จาก6โครงการ 2)ยุทธศาสตร์ที่2--2จาก6โครงการ 3)ยุทธศาสตร์ที่3--2จาก6โครงการ 4)ยุทธศาสตร์ที่4--3จาก9โครงการ)</t>
    </r>
  </si>
  <si>
    <r>
      <t>2.2  ความจำเป็นของโครงการ/ความเหมาะสมของโครงการฯ</t>
    </r>
    <r>
      <rPr>
        <sz val="14"/>
        <color indexed="10"/>
        <rFont val="Cordia New"/>
        <family val="2"/>
      </rPr>
      <t>---------------คุณสุริยนต์ให้ข้อมูลเมื่อ 28 ธ.ค.53 ว่า dotทางขวามือ เป็นแค่ตัวอย่างคำแนะนำในการพิจารณาเท่านั้น แต่การให้คะแนนในpartนี้เป็นการให้คะแนนภาพรวมของpartนี้</t>
    </r>
  </si>
  <si>
    <r>
      <t>-  ช่วยพัฒนาหรือแก้ไขปัญหาที่เกิดขึ้น หากไม่ดำเนินการจะเกิดความเสียหาย</t>
    </r>
    <r>
      <rPr>
        <sz val="11"/>
        <color indexed="8"/>
        <rFont val="Calibri"/>
        <family val="2"/>
      </rPr>
      <t xml:space="preserve"> </t>
    </r>
  </si>
  <si>
    <r>
      <t xml:space="preserve">โครงการส่วนมาก(ร้อยละ 50) เป็นโครงการเพื่อสร้างโอกาสทางรายได้ และประมาณ ร้อยละ 30 เป็นโครงการด้านแก้ไขปัญหาโครงสร้างพื้นฐานในพื้นที่ ทั้งถนน แหล่งน้ำ) มีความพร้อมดำเนินการ และบางส่วนไม่ชัดเจนเรื่องการบริหารจัดการ  แต่โครงการทั้งหมดไม่ได้วิเคราะห์ผลกระทบทางลบของโครงการ และส่วนมากไม่ได้วิเคราะห์ถึงความเสียหายหากมิได้ดำเนินโครงการ(ซึ่งตามแบบฟอร์มการเขียนข้อมูลพื้นฐานระดับกิจกรรมย่อย(โครงการของจังหวัด)  ของ ก.น.จ. จะอยู่ในหัวข้อ  1.2 )สรุปสาระสำคัญ ความเร่งด่วน   </t>
    </r>
    <r>
      <rPr>
        <sz val="14"/>
        <color indexed="12"/>
        <rFont val="Cordia New"/>
        <family val="2"/>
      </rPr>
      <t xml:space="preserve">แต่โดยภาพรวมควรปรับปรุงการเขียนหลักการและเหตุผล สรุปสาระสำคัญ เนื่องจากลักษณะการเขียนค่อนข้างไม่สอดคล้องกับนิยามของแบบฟอร์มนัก </t>
    </r>
    <r>
      <rPr>
        <sz val="14"/>
        <color indexed="60"/>
        <rFont val="Cordia New"/>
        <family val="2"/>
      </rPr>
      <t>นอกจากนี้บางโครงการกิจกรรมยังขาดรายละเอียด/ความชัดเจนแม้ว่าจะได้ดูรายละเอียดในแบบคำขอตั้งงบประมาณแล้วก็ตาม(แบบฟอร์มรายละเอียดจำแนกตามงบรายจ่าย ซึ่ง ก.น.จ.กำหนด)</t>
    </r>
  </si>
  <si>
    <t>-  เพื่อสร้างโอกาสและอาชีพที่ตอบสนองความต้องการของประชาชนในจังหวัด</t>
  </si>
  <si>
    <t>-  มีความพร้อมที่จะดำเนินงานทั้งในเรื่องพื้นที่ บุคลากร การบริหารจัดการ</t>
  </si>
  <si>
    <t>-  ระยะเวลาที่ดำเนินการ/สิ้นสุดโครงการ</t>
  </si>
  <si>
    <t>-  มีการวิเคราะห์ผลกระทบทางลบของโครงการ</t>
  </si>
  <si>
    <t>* ดูภาพรวมของโครงการ ว่ามีความสมเหตุสมผลหรือไม่</t>
  </si>
  <si>
    <t>2.3  ประโยชน์ที่คาดว่าจะได้รับและรวมทั้งตัวชี้วัดและค่าเป้าหมาย</t>
  </si>
  <si>
    <r>
      <t>- ผลลัพธ์หรือประโยชน์ของโครงการที่คาดว่าจะได้รับ และผลประโยชน์ที่ประชาชนในพื้นที่จะได้รับ</t>
    </r>
    <r>
      <rPr>
        <sz val="11"/>
        <color indexed="8"/>
        <rFont val="Calibri"/>
        <family val="2"/>
      </rPr>
      <t xml:space="preserve"> </t>
    </r>
    <r>
      <rPr>
        <sz val="14"/>
        <color indexed="12"/>
        <rFont val="Cordia New"/>
        <family val="2"/>
      </rPr>
      <t>ซึ่งสะท้อนให้เห็นถึงการแก้ปัญหา และโอกาสในการพัฒนาจังหวัด</t>
    </r>
  </si>
  <si>
    <t>ส่วนมากไม่ค่อยชัดเจนนัก ในส่วนการสะท้อนให้เห็นถึงการแก้ปัญหา และโอกาสในการพัฒนาจังหวัด</t>
  </si>
  <si>
    <r>
      <t xml:space="preserve">- มีวัตถุประสงค์ ตัวชี้วัด ค่าเป้าหมายในเชิงปริมาณและคุณภาพที่ชัดเจน </t>
    </r>
    <r>
      <rPr>
        <strike/>
        <sz val="14"/>
        <color indexed="8"/>
        <rFont val="Cordia New"/>
        <family val="2"/>
      </rPr>
      <t>สะท้อนให้เห็นถึงการแก้ปัญหา และโอกาสในการพัฒนาจังหวัด</t>
    </r>
  </si>
  <si>
    <t>ส่วนมากวัตถุประสงค์ชัดเจน แต่ตัวชี้วัดและค่าเป้าหมายไม่สะท้อนให้เห็นถึงการแก้ปัญหา และโอกาสในการพัฒนาจังหวัดเท่าไรนัก(ประมาณร้อยละ 30)</t>
  </si>
  <si>
    <r>
      <t xml:space="preserve">* </t>
    </r>
    <r>
      <rPr>
        <sz val="14"/>
        <color indexed="12"/>
        <rFont val="Cordia New"/>
        <family val="2"/>
      </rPr>
      <t>ดูภาพรวมของโครงการ</t>
    </r>
    <r>
      <rPr>
        <sz val="14"/>
        <color indexed="8"/>
        <rFont val="Cordia New"/>
        <family val="2"/>
      </rPr>
      <t xml:space="preserve"> ว่าการออกแบบโครงการที่ก่อให้เกิดประโยชน์นั้นมีความเชื่อมโยง/สอดคล้องกับปัญหา ความจำเป็น</t>
    </r>
  </si>
  <si>
    <t>2.4 บัญชีรายชุดโครงการ</t>
  </si>
  <si>
    <t>- สอดคล้องกับหลักเกณฑ์การพิจารณาโครงการของ  ก.น.จ.</t>
  </si>
  <si>
    <r>
      <t xml:space="preserve">- </t>
    </r>
    <r>
      <rPr>
        <sz val="14"/>
        <color indexed="8"/>
        <rFont val="Cordia New"/>
        <family val="2"/>
      </rPr>
      <t>สอดคล้องและตอบสนอง</t>
    </r>
    <r>
      <rPr>
        <strike/>
        <sz val="14"/>
        <color indexed="12"/>
        <rFont val="Cordia New"/>
        <family val="2"/>
      </rPr>
      <t>กลยุทธ์</t>
    </r>
    <r>
      <rPr>
        <sz val="14"/>
        <color indexed="12"/>
        <rFont val="Cordia New"/>
        <family val="2"/>
      </rPr>
      <t>ประเด็นยุทธศาสตร์</t>
    </r>
    <r>
      <rPr>
        <sz val="14"/>
        <color indexed="8"/>
        <rFont val="Cordia New"/>
        <family val="2"/>
      </rPr>
      <t xml:space="preserve">    </t>
    </r>
  </si>
  <si>
    <r>
      <t xml:space="preserve">- </t>
    </r>
    <r>
      <rPr>
        <sz val="14"/>
        <color indexed="8"/>
        <rFont val="Cordia New"/>
        <family val="2"/>
      </rPr>
      <t>มีการจัดลำดับความสำคัญของโครงการ</t>
    </r>
  </si>
  <si>
    <t>- มีโครงการทุกแหล่งงบประมาณ โดยมีการจำแนกโครงการที่ดำเนินการโดย จังหวัด กระทรวง/กรม ท้องถิ่น ภาคธุรกิจเอกชน</t>
  </si>
  <si>
    <t>อยุธยา อยู่ในระดับดีมาก จากการพิจารณาเกณฑ์คะแนนแผนปี 2555 เนื่องจากมีคะแนนของแผนปฏิบัติการในระดับดี</t>
  </si>
  <si>
    <r>
      <t xml:space="preserve"> เกณฑ์การพิจารณาระดับคุณภาพแผน </t>
    </r>
    <r>
      <rPr>
        <sz val="14"/>
        <color indexed="17"/>
        <rFont val="Browallia New"/>
        <family val="2"/>
      </rPr>
      <t>คะแนน 85 – 100 =  ดีมาก   คะแนน 70 – 84 =  ดี   คะแนน 50 – 69 = พอใช้    คะแนนต่ำกว่า 50 = ไม่ผ่านเกณฑ์</t>
    </r>
    <r>
      <rPr>
        <sz val="14"/>
        <color indexed="56"/>
        <rFont val="Browallia New"/>
        <family val="2"/>
      </rPr>
      <t xml:space="preserve">  </t>
    </r>
    <r>
      <rPr>
        <sz val="14"/>
        <color indexed="18"/>
        <rFont val="Browallia New"/>
        <family val="2"/>
      </rPr>
      <t>ใช้ range ของปี 2554</t>
    </r>
  </si>
  <si>
    <r>
      <t>หมายเหตุ</t>
    </r>
    <r>
      <rPr>
        <b/>
        <sz val="11"/>
        <color indexed="12"/>
        <rFont val="Calibri"/>
        <family val="2"/>
      </rPr>
      <t xml:space="preserve"> : </t>
    </r>
  </si>
  <si>
    <r>
      <t>-</t>
    </r>
    <r>
      <rPr>
        <sz val="7"/>
        <color indexed="12"/>
        <rFont val="Times New Roman"/>
        <family val="1"/>
      </rPr>
      <t xml:space="preserve">          </t>
    </r>
    <r>
      <rPr>
        <b/>
        <sz val="14"/>
        <color indexed="12"/>
        <rFont val="Cordia New"/>
        <family val="2"/>
      </rPr>
      <t xml:space="preserve">แบบฟอร์มการพิจารณาโครงการ ให้ยึดตามแบบฟอร์มปีงบประมาณ 2554 ที่ผ่านมา </t>
    </r>
  </si>
  <si>
    <t xml:space="preserve">      คือ โครงการลำดับ 1, ลำดับ 2 และ ลำดับ 3 พร้อมทั้ง 1) ระบุสาระของโครงการให้ชัดเจน   2) ให้ความเห็นเกี่ยวกับโครงการ  </t>
  </si>
  <si>
    <r>
      <t>-</t>
    </r>
    <r>
      <rPr>
        <sz val="7"/>
        <color indexed="12"/>
        <rFont val="Times New Roman"/>
        <family val="1"/>
      </rPr>
      <t xml:space="preserve">          </t>
    </r>
    <r>
      <rPr>
        <b/>
        <sz val="14"/>
        <color indexed="12"/>
        <rFont val="Cordia New"/>
        <family val="2"/>
      </rPr>
      <t xml:space="preserve">กรณีที่โครงการมีหลายกิจกรรม และมีบางกิจกรรมไม่สอดคล้อง ควรให้ความเห็นว่า </t>
    </r>
    <r>
      <rPr>
        <b/>
        <u/>
        <sz val="14"/>
        <color indexed="12"/>
        <rFont val="Cordia New"/>
        <family val="2"/>
      </rPr>
      <t>ควรปรับปรุงกิจรรมบางกิจกรรม ได้แก่ .......</t>
    </r>
  </si>
  <si>
    <r>
      <t>-</t>
    </r>
    <r>
      <rPr>
        <sz val="7"/>
        <color indexed="12"/>
        <rFont val="Times New Roman"/>
        <family val="1"/>
      </rPr>
      <t xml:space="preserve">          </t>
    </r>
    <r>
      <rPr>
        <b/>
        <sz val="14"/>
        <color indexed="12"/>
        <rFont val="Cordia New"/>
        <family val="2"/>
      </rPr>
      <t>กำหนดแล้วเสร็จ ภายใน 14 มกราคม 2554</t>
    </r>
  </si>
  <si>
    <t>วันศุกร์ที่ 14 มกราคม 2554 คุณจักรพรรณ กลุ่มยุทธศาสตร์ จว.นนทบุรี e-mail แบบ จ.๒ มาก่อน แจ้งว่ากำลังรอเอกสารจากหน่วยงานปรับปรุงมา</t>
  </si>
  <si>
    <t>วงเงินปี 2555 (บาท)</t>
  </si>
  <si>
    <t>ประเด็นยุทธศาสตร์ที่ ๑ พัฒนาให้เป็นเมืองที่อยู่อาศัยชั้นดีมีความปลอดภัย</t>
  </si>
  <si>
    <t>กลยุทธ์ที่ ๑ พัฒนาระบบการคมนาคมและผังเมือง</t>
  </si>
  <si>
    <t>๑.๒๐ โครงการยกระดับถนน คสล.ซอยยำแซบ หมู่ที่ ๔ ต.มหาสวัสดิ์ อ.บางกรวย จ.นนทบุรี</t>
  </si>
  <si>
    <t>๑.๒๑ โครงการปรับปรุงภูมิทัศน์ถนนนครอินทร์ตัดถนนบางกรวย-ไทรน้อย ต.บางสีทอง อ.บางกรวย</t>
  </si>
  <si>
    <t>๑.๒๒ โครงการเส้นทางจักรยานเพื่อการท่องเที่ยว อบต.บางสีทอง อ.บางกรวย</t>
  </si>
  <si>
    <t>๑.๒๔ โครงการก่อสร้างถนน คสล.สายซอยบางไผ่ หมู่ ๑๒ และ หมู่ ๔ ต.บางไผ่ อ.เมือง</t>
  </si>
  <si>
    <t>๑.๒๕ โครงการก่อสร้างถนน คสล.สายวัดโชติการาม-วัดสังฆทาน ต.บางไผ่ อ.เมือง</t>
  </si>
  <si>
    <t>๑.๒๗ โครงการก่อสร้างถนน คสล.สายประชาร่วมใจ ต.บางรักน้อย อ.เมือง</t>
  </si>
  <si>
    <t>๑.๒๙ โครงการก่อสร้างถนน คสล.สาย นบ.๓๐๒๑-คลองขุดมหาดไทย ต.อ้อมเกร็ด อ.ปากเกร็ด</t>
  </si>
  <si>
    <t>๑.๓๑ ก่อสร้างโป๊ะเหล็กวัดศรีราษฎร์ ต.บางเลน อ.บางใหญ่</t>
  </si>
  <si>
    <t>๑.๓๒ ก่อสร้างโป๊ะเหล็กวัดสนามเหนือ อ.ปากเกร็ด</t>
  </si>
  <si>
    <t>๑.๓๓ ก่อสร้างโป๊ะเหล็กวัดบางจาก อ.ปากเกร็ด</t>
  </si>
  <si>
    <t>๑.๑๙ โครงการยกระดับถนน คสล.ซอยกุมารทอง หมู่ที่ ๕ ต.มหาสวัสดิ์ อ.บางกรวย</t>
  </si>
  <si>
    <t>๑.๒๓ โครงการก่อสร้างถนน คสล.สายหมู่ที่ ๒ ต.บางรักใหญ่ อ.บางบัวทอง</t>
  </si>
  <si>
    <t>๑.๒๖ โครงการก่อสร้างถนน คสล.สายอนามัย บ้านบางประดู่-ซอยไสวพล หมู่ที่ ๖ ต.บางรักน้อย อ.เมือง</t>
  </si>
  <si>
    <t>๑.๒๘ โครงการปรับปรุงภูมิทัศน์บริเวณโดยรอบโบราณสถานวัดปราสาท หมู่ที่ ๔ ต.บางกร่าง อ.เมือง</t>
  </si>
  <si>
    <t>๑.๓๐ ก่อสร้างโป๊ะเหล็กท่าน้ำวัดเชิงเลน อ.ปากเกร็ด</t>
  </si>
  <si>
    <t>๑.๑ พัฒนาศักยภาพการให้บริการประชาชนในเชิงรุก</t>
  </si>
  <si>
    <t>งบบริหารจังหวัดแบบบูรณาการ</t>
  </si>
  <si>
    <r>
      <t xml:space="preserve">กลยุทธ์ที่ ๒ </t>
    </r>
    <r>
      <rPr>
        <sz val="9"/>
        <color indexed="8"/>
        <rFont val="Tahoma"/>
        <family val="2"/>
      </rPr>
      <t>สร้างความมั่นคง ปลอดภัยในชีวิต ทรัพย์สิน และการจราจร</t>
    </r>
    <r>
      <rPr>
        <b/>
        <sz val="9"/>
        <color indexed="8"/>
        <rFont val="Tahoma"/>
        <family val="2"/>
      </rPr>
      <t xml:space="preserve"> </t>
    </r>
  </si>
  <si>
    <r>
      <t xml:space="preserve">๑.๑ </t>
    </r>
    <r>
      <rPr>
        <sz val="9"/>
        <color indexed="17"/>
        <rFont val="Tahoma"/>
        <family val="2"/>
      </rPr>
      <t>เพิ่มประสิทธิภาพงานป้องกันและลดอุบัติเหตุทางถนน</t>
    </r>
  </si>
  <si>
    <r>
      <t xml:space="preserve">๑.๒ </t>
    </r>
    <r>
      <rPr>
        <sz val="9"/>
        <color indexed="17"/>
        <rFont val="Tahoma"/>
        <family val="2"/>
      </rPr>
      <t>เพิ่มความปลอดภัยสร้างความอุ่นใจในการเดินทาง</t>
    </r>
  </si>
  <si>
    <r>
      <t xml:space="preserve">กลยุทธ์ที่ ๓ </t>
    </r>
    <r>
      <rPr>
        <sz val="9"/>
        <color indexed="8"/>
        <rFont val="Tahoma"/>
        <family val="2"/>
      </rPr>
      <t>พัฒนาการบริหารจัดการทรัพยากรธรรมชาติ สิ่งแวดล้อม และพลังงาน</t>
    </r>
  </si>
  <si>
    <t>๑.๑ ก่อสร้างเขื่อนป้องกันตลิ่ง บริเวณสถานีอนามัยบ้านวัดไทรม้าเหนือ ต.ไทรม้า อ.เมืองฯ</t>
  </si>
  <si>
    <t>๑.๒ การแก้ไขปัญหาน้ำเสียคลองเกลือ</t>
  </si>
  <si>
    <t>๑.๓ การแก้ไขปัญหาน้ำเสียคลองมอญ</t>
  </si>
  <si>
    <t>๑.๔ การแก้ไขปัญหาน้ำเสียคลองบางตลาด</t>
  </si>
  <si>
    <t>๑.๕ ไฟฟ้าแสงสว่างจากเซลล์แสงอาทิตย์ ณ วัดปรมัยยิกาวาส</t>
  </si>
  <si>
    <t>๑.๖ ไฟฟ้าแสงสว่างจากเซลล์แสงอาทิตย์ ณ พระบรมราชานุสาวรีย์ รัชกาลที่ ๓</t>
  </si>
  <si>
    <t>๑.๗ อนุรักษ์พันธุกรรมพืชท้องถิ่น ต.ทวีวัฒนา อ.ไทรน้อย</t>
  </si>
  <si>
    <t>๑.๘ อนุรักษ์พันธุกรรมพืช บริเวณวัดปลาย คลองขุนศรี อ.ไทรน้อย</t>
  </si>
  <si>
    <t>๑.๙ อนุรักษ์พันธุกรรมพืชอันเนื่องมาจากพระราชดำริ สมเด็จพระเทพรัตนราชสุดาฯ สยามบรมราชกุมารี</t>
  </si>
  <si>
    <r>
      <t xml:space="preserve">กลยุทธ์ที่ 4  </t>
    </r>
    <r>
      <rPr>
        <sz val="9"/>
        <color indexed="8"/>
        <rFont val="Tahoma"/>
        <family val="2"/>
      </rPr>
      <t>ส่งเสริมสุขภาพและระบบบริการสาธารณสุข</t>
    </r>
  </si>
  <si>
    <t>๑.๑ เฝ้าระวังโรคแทรกซ้อนทางตาและหู</t>
  </si>
  <si>
    <t>1.2 ฟื้นฟูสมรรถภาพผู้พิการและผู้สูงอายุ</t>
  </si>
  <si>
    <t>1.3 ยกระดับสถานีอนามัยเป็น รพ.ระดับตำบล</t>
  </si>
  <si>
    <r>
      <t xml:space="preserve">กลยุทธ์ที่ ๕ </t>
    </r>
    <r>
      <rPr>
        <sz val="9"/>
        <color indexed="8"/>
        <rFont val="Tahoma"/>
        <family val="2"/>
      </rPr>
      <t>ส่งเสริมการพัฒนาคุณภาพชีวิตของเยาวชนและประชาชนในด้าน   ความรู้ คุณธรรม จริยธรรม และ ศิลปะ วัฒนธรรม</t>
    </r>
  </si>
  <si>
    <r>
      <t xml:space="preserve">๑.๑ </t>
    </r>
    <r>
      <rPr>
        <sz val="9"/>
        <color indexed="36"/>
        <rFont val="Tahoma"/>
        <family val="2"/>
      </rPr>
      <t>ปรับปรุงซ่อมแซมอาคารเรียน อาคารประกอบ ระบบไฟฟ้า สภาวแวดล้อม สนามเด็กเล่นของโรงเรียน ในสังกัด สพท.นบ.เขต ๑ , ๒</t>
    </r>
  </si>
  <si>
    <r>
      <t xml:space="preserve">๑.๒ </t>
    </r>
    <r>
      <rPr>
        <sz val="9"/>
        <color indexed="36"/>
        <rFont val="Tahoma"/>
        <family val="2"/>
      </rPr>
      <t>สายใยรักแห่งครอบครัวในพระบรมราชูปถัมภ์ฯ</t>
    </r>
  </si>
  <si>
    <r>
      <t xml:space="preserve">๑.๓ </t>
    </r>
    <r>
      <rPr>
        <sz val="9"/>
        <color indexed="36"/>
        <rFont val="Tahoma"/>
        <family val="2"/>
      </rPr>
      <t>รวมใจรักษ์พิทักษ์เยาวสตรีจังหวัดนนทบุรี</t>
    </r>
  </si>
  <si>
    <r>
      <t xml:space="preserve">๑.๔ </t>
    </r>
    <r>
      <rPr>
        <sz val="9"/>
        <color indexed="36"/>
        <rFont val="Tahoma"/>
        <family val="2"/>
      </rPr>
      <t>พัฒนาศักยภาพผู้ปกครองเด็กพิการรุนแรงและยากจน</t>
    </r>
  </si>
  <si>
    <r>
      <t xml:space="preserve">๑.๕ </t>
    </r>
    <r>
      <rPr>
        <sz val="9"/>
        <color indexed="36"/>
        <rFont val="Tahoma"/>
        <family val="2"/>
      </rPr>
      <t>ค่ายคุณธรรมนำใจเยาวชนนนทบุรี</t>
    </r>
  </si>
  <si>
    <r>
      <t xml:space="preserve">๑.๖ </t>
    </r>
    <r>
      <rPr>
        <sz val="9"/>
        <color indexed="36"/>
        <rFont val="Tahoma"/>
        <family val="2"/>
      </rPr>
      <t>พัฒนาคุณภาพชีวิตและการเรียนรู้ของเด็กปฐมวัยโรงเรียน</t>
    </r>
  </si>
  <si>
    <r>
      <t xml:space="preserve">๑.๗ </t>
    </r>
    <r>
      <rPr>
        <sz val="9"/>
        <color indexed="36"/>
        <rFont val="Tahoma"/>
        <family val="2"/>
      </rPr>
      <t>สื่อการเรียนรู้ ๘ กลุ่มสาระเพื่อพัฒนาคุณภาพการจัดการเรียนการสอนอย่างยั่งยืน</t>
    </r>
  </si>
  <si>
    <r>
      <t xml:space="preserve">๑.๘ </t>
    </r>
    <r>
      <rPr>
        <sz val="9"/>
        <color indexed="36"/>
        <rFont val="Tahoma"/>
        <family val="2"/>
      </rPr>
      <t>สื่อหุ่นยนต์เพื่อการพัฒนาพหุปัญญา</t>
    </r>
  </si>
  <si>
    <r>
      <t xml:space="preserve">๑.๙ </t>
    </r>
    <r>
      <rPr>
        <sz val="9"/>
        <color indexed="36"/>
        <rFont val="Tahoma"/>
        <family val="2"/>
      </rPr>
      <t>แข่งขันคอมพิวเตอร์สำหรับเยาวชน</t>
    </r>
  </si>
  <si>
    <r>
      <t xml:space="preserve">ประเด็นยุทธศาสตร์ที่ </t>
    </r>
    <r>
      <rPr>
        <sz val="9"/>
        <color indexed="8"/>
        <rFont val="Tahoma"/>
        <family val="2"/>
      </rPr>
      <t>๒ พัฒนาภาคบริการของรัฐและเอกชน ให้มีคุณภาพ และได้มาตรฐาน</t>
    </r>
  </si>
  <si>
    <r>
      <t xml:space="preserve">กลยุทธ์ที่ ๖ </t>
    </r>
    <r>
      <rPr>
        <sz val="9"/>
        <color indexed="8"/>
        <rFont val="Tahoma"/>
        <family val="2"/>
      </rPr>
      <t>ส่งเสริมและสนับสนุนภาคบริการของรัฐ  และเอกชนให้มีคุณภาพและได้มาตรฐาน</t>
    </r>
  </si>
  <si>
    <r>
      <t xml:space="preserve">๑.๒ </t>
    </r>
    <r>
      <rPr>
        <sz val="9"/>
        <color indexed="40"/>
        <rFont val="Tahoma"/>
        <family val="2"/>
      </rPr>
      <t>เพิ่มประสิทธิภาพการให้บริการศูนย์บริการร่วมจังหวัดนนทบุรี</t>
    </r>
  </si>
  <si>
    <r>
      <t>๑.๓</t>
    </r>
    <r>
      <rPr>
        <sz val="9"/>
        <color indexed="40"/>
        <rFont val="Tahoma"/>
        <family val="2"/>
      </rPr>
      <t xml:space="preserve"> ปรับปรุงต่อเติมอาคารที่ว่าการอำเภอบางใหญ่</t>
    </r>
  </si>
  <si>
    <r>
      <t xml:space="preserve">กลยุทธ์ที่ ๗ </t>
    </r>
    <r>
      <rPr>
        <sz val="9"/>
        <color indexed="8"/>
        <rFont val="Tahoma"/>
        <family val="2"/>
      </rPr>
      <t>ส่งเสริมและพัฒนาธุรกิจภาคบริการให้มีศักยภาพสูงขึ้น</t>
    </r>
  </si>
  <si>
    <r>
      <t xml:space="preserve">๑.๑ </t>
    </r>
    <r>
      <rPr>
        <sz val="9"/>
        <color indexed="56"/>
        <rFont val="Tahoma"/>
        <family val="2"/>
      </rPr>
      <t>ส่งเสริมการท่องเที่ยวจังหวัดนนทบุรี</t>
    </r>
  </si>
  <si>
    <r>
      <t xml:space="preserve">๑.๒ </t>
    </r>
    <r>
      <rPr>
        <sz val="9"/>
        <color indexed="56"/>
        <rFont val="Tahoma"/>
        <family val="2"/>
      </rPr>
      <t>ส่งเสริมและพัฒนาการท่องเที่ยวเชิงเกษตร</t>
    </r>
  </si>
  <si>
    <r>
      <t xml:space="preserve">๑.๓ </t>
    </r>
    <r>
      <rPr>
        <sz val="9"/>
        <color indexed="56"/>
        <rFont val="Tahoma"/>
        <family val="2"/>
      </rPr>
      <t>ส่งเสริมการขยายตลาดผลิตภัณฑ์จังหวัดนนทบุรีสู่สากล</t>
    </r>
  </si>
  <si>
    <r>
      <t>ประเด็นยุทธศาสตร์ที่ ๓</t>
    </r>
    <r>
      <rPr>
        <sz val="9"/>
        <color indexed="8"/>
        <rFont val="Tahoma"/>
        <family val="2"/>
      </rPr>
      <t xml:space="preserve"> พัฒนาภาคการผลิตให้มีคุณภาพ และได้มาตรฐาน สามารถลดมลภาวะได้อย่างต่อเนื่อง</t>
    </r>
  </si>
  <si>
    <r>
      <t xml:space="preserve">๑.๑ </t>
    </r>
    <r>
      <rPr>
        <sz val="9"/>
        <color indexed="14"/>
        <rFont val="Tahoma"/>
        <family val="2"/>
      </rPr>
      <t>ส่งเสริมและสนับสนุนกิจการเพื่อสังคมของโรงงาน (CSR)</t>
    </r>
  </si>
  <si>
    <r>
      <t xml:space="preserve">กลยุทธ์ที่ ๘ </t>
    </r>
    <r>
      <rPr>
        <sz val="9"/>
        <color indexed="8"/>
        <rFont val="Tahoma"/>
        <family val="2"/>
      </rPr>
      <t>ส่งเสริมและสนับสนุนภาคการผลิตให้ เข้าสู่ระบบมาตรฐาน</t>
    </r>
  </si>
  <si>
    <r>
      <t xml:space="preserve">๑.๒ </t>
    </r>
    <r>
      <rPr>
        <sz val="9"/>
        <color indexed="14"/>
        <rFont val="Tahoma"/>
        <family val="2"/>
      </rPr>
      <t>ส่งเสริมและพัฒนากลุ่มวิสาหกิจชุมชนจังหวัดนนทบุรี</t>
    </r>
  </si>
  <si>
    <r>
      <t xml:space="preserve">๑.๓ </t>
    </r>
    <r>
      <rPr>
        <sz val="9"/>
        <color indexed="14"/>
        <rFont val="Tahoma"/>
        <family val="2"/>
      </rPr>
      <t>ส่งเสริมการผลิตสินค้าเกษตรที่ปลอดภัยและได้มาตรฐาน</t>
    </r>
  </si>
  <si>
    <r>
      <t xml:space="preserve">๑.๔ </t>
    </r>
    <r>
      <rPr>
        <sz val="9"/>
        <color indexed="14"/>
        <rFont val="Tahoma"/>
        <family val="2"/>
      </rPr>
      <t>ส่งเสริมผู้ผลิต/ผู้ประกอบการ/เกษตรกร “นนทบุรีแบรนด์”</t>
    </r>
  </si>
  <si>
    <r>
      <t xml:space="preserve">๑.๕ </t>
    </r>
    <r>
      <rPr>
        <sz val="9"/>
        <color indexed="14"/>
        <rFont val="Tahoma"/>
        <family val="2"/>
      </rPr>
      <t>พัฒนาแหล่งจำหน่ายสินค้าเกษตรปลอดภัยที่ได้รับการรับรองมาตรฐาน Q</t>
    </r>
  </si>
  <si>
    <r>
      <t xml:space="preserve">๑.๖ </t>
    </r>
    <r>
      <rPr>
        <sz val="9"/>
        <color indexed="14"/>
        <rFont val="Tahoma"/>
        <family val="2"/>
      </rPr>
      <t>ประชาสัมพันธ์และส่งเสริมการขายผลิตภัณฑ์ OTOP</t>
    </r>
  </si>
  <si>
    <r>
      <t>๑.๗</t>
    </r>
    <r>
      <rPr>
        <sz val="9"/>
        <color indexed="14"/>
        <rFont val="Tahoma"/>
        <family val="2"/>
      </rPr>
      <t>ส่งเสริมสร้างและสนับสนุนผู้ผลิต ผู้ประกอบผลิตภัณฑ์ OTOP สู่ระบบมาตรฐาน</t>
    </r>
  </si>
  <si>
    <r>
      <t xml:space="preserve">กลยุทธ์ที่ ๙ </t>
    </r>
    <r>
      <rPr>
        <sz val="9"/>
        <color indexed="8"/>
        <rFont val="Tahoma"/>
        <family val="2"/>
      </rPr>
      <t>ยกระดับการจัดการสิ่งแวดล้อมภาคการผลิตให้เข้าสู่มาตรฐานสากล</t>
    </r>
  </si>
  <si>
    <r>
      <t xml:space="preserve">๑.๑ </t>
    </r>
    <r>
      <rPr>
        <sz val="9"/>
        <color indexed="19"/>
        <rFont val="Tahoma"/>
        <family val="2"/>
      </rPr>
      <t>ธรรมาภิบาลสิ่งแวดล้อมโรงงานจังหวัดนนทบุรี</t>
    </r>
  </si>
  <si>
    <r>
      <t xml:space="preserve">กลยุทธ์ที่ ๑๐ </t>
    </r>
    <r>
      <rPr>
        <sz val="9"/>
        <color indexed="8"/>
        <rFont val="Tahoma"/>
        <family val="2"/>
      </rPr>
      <t>ส่งเสริมและบริหารจัดการการผลิต ภาคการเกษตร  บนพื้นฐานความรู้ปรัชญาเศรษฐกิจพอเพียงและ  นวัตกรรม</t>
    </r>
  </si>
  <si>
    <r>
      <t xml:space="preserve">๑.๑ </t>
    </r>
    <r>
      <rPr>
        <sz val="9"/>
        <color indexed="52"/>
        <rFont val="Tahoma"/>
        <family val="2"/>
      </rPr>
      <t>ส่งเสริมและพัฒนาการบริหารจัดการผลิต ECO พอเพียง</t>
    </r>
  </si>
  <si>
    <r>
      <t xml:space="preserve">๑.๒ </t>
    </r>
    <r>
      <rPr>
        <sz val="9"/>
        <color indexed="52"/>
        <rFont val="Tahoma"/>
        <family val="2"/>
      </rPr>
      <t>ส่งเสริมและพัฒนากลุ่มส่งเสริมอาชีพด้านการเกษตร</t>
    </r>
  </si>
  <si>
    <r>
      <t xml:space="preserve">๑.๓ </t>
    </r>
    <r>
      <rPr>
        <sz val="9"/>
        <color indexed="52"/>
        <rFont val="Tahoma"/>
        <family val="2"/>
      </rPr>
      <t>พัฒนาการเกษตรตามแนวทฤษฎีใหม่ โดยยึดหลัก ECO พอเพียง</t>
    </r>
  </si>
  <si>
    <r>
      <t xml:space="preserve">๑.๔ </t>
    </r>
    <r>
      <rPr>
        <sz val="9"/>
        <color indexed="52"/>
        <rFont val="Tahoma"/>
        <family val="2"/>
      </rPr>
      <t>นำร่องสร้างฐานความรู้ด้านพลังงานในศูนย์การเรียนรู้การเกษตร</t>
    </r>
  </si>
  <si>
    <r>
      <t xml:space="preserve">๑.๕ </t>
    </r>
    <r>
      <rPr>
        <sz val="9"/>
        <color indexed="52"/>
        <rFont val="Tahoma"/>
        <family val="2"/>
      </rPr>
      <t>จัดตลาดสินค้ากลุ่มอาชีพจังหวัดนนทบุรี</t>
    </r>
  </si>
  <si>
    <r>
      <t xml:space="preserve">กลยุทธ์ที่ ๑๒ </t>
    </r>
    <r>
      <rPr>
        <sz val="9"/>
        <color indexed="8"/>
        <rFont val="Tahoma"/>
        <family val="2"/>
      </rPr>
      <t>ส่งเสริมภาคแรงงานให้มีผลิตภาพ คุณภาพชีวิต  และความมั่นคงที่ดีขึ้น</t>
    </r>
  </si>
  <si>
    <r>
      <t xml:space="preserve">๑.๑ </t>
    </r>
    <r>
      <rPr>
        <sz val="9"/>
        <color indexed="19"/>
        <rFont val="Tahoma"/>
        <family val="2"/>
      </rPr>
      <t>ทางเลือกใหม่กับอาชีพ</t>
    </r>
  </si>
  <si>
    <r>
      <t xml:space="preserve">๑.๒ </t>
    </r>
    <r>
      <rPr>
        <sz val="9"/>
        <color indexed="19"/>
        <rFont val="Tahoma"/>
        <family val="2"/>
      </rPr>
      <t>การเพิ่มโอกาสให้คนพิการมีงานทำ</t>
    </r>
  </si>
  <si>
    <t>หมายเหตุ นนทบุรี</t>
  </si>
  <si>
    <t>มีรายงานการประชุม ก.บ.จ.ปท. (ที่ส่งมากับ-ร่าง-แผนปฏิบัติการฯปี2555+project brief)ที่แสดงให้เห็นว่าได้ผ่านขั้นตอนการประชาคมจังหวัด ตาม พ.ร.ฎ.</t>
  </si>
  <si>
    <r>
      <t xml:space="preserve">๑.๑ </t>
    </r>
    <r>
      <rPr>
        <sz val="14"/>
        <color indexed="10"/>
        <rFont val="Angsana New"/>
        <family val="1"/>
      </rPr>
      <t>โครงการยกระดับถนน คสล.สายบางกรวย -จงถนอม หมู่ ๓ และ หมู่ ๔ ต.มหาสวัสดิ์ และ ต.บางขนุน อ.บางกรวย</t>
    </r>
  </si>
  <si>
    <r>
      <t xml:space="preserve">๑.๒ </t>
    </r>
    <r>
      <rPr>
        <sz val="14"/>
        <color indexed="10"/>
        <rFont val="Angsana New"/>
        <family val="1"/>
      </rPr>
      <t>โครงการก่อสร้างถนน คสล. สายแยก ทล.๓๒๑๕ วัดบางเลนเจริญ ต.บางเลน อ.บางใหญ่</t>
    </r>
  </si>
  <si>
    <r>
      <t xml:space="preserve">๑.๓ </t>
    </r>
    <r>
      <rPr>
        <sz val="14"/>
        <color indexed="10"/>
        <rFont val="Angsana New"/>
        <family val="1"/>
      </rPr>
      <t>โครงการก่อสร้างถนน คสล.สาย บ.ใหม่-ไทรน้อย ต.ไทรน้อย และ ต.ทวีวัฒนา อ.ไทรน้อย</t>
    </r>
  </si>
  <si>
    <r>
      <t xml:space="preserve">๑.๔ </t>
    </r>
    <r>
      <rPr>
        <sz val="14"/>
        <color indexed="10"/>
        <rFont val="Angsana New"/>
        <family val="1"/>
      </rPr>
      <t>โครงการก่อสร้างกำแพงกันดิน สาย แยก นบ.๑๐๐๒-วัดลาดปลาดุก ต.บางรักพัฒนา อ.บางบัวทอง</t>
    </r>
  </si>
  <si>
    <r>
      <t xml:space="preserve">๑.๕ </t>
    </r>
    <r>
      <rPr>
        <sz val="14"/>
        <color indexed="10"/>
        <rFont val="Angsana New"/>
        <family val="1"/>
      </rPr>
      <t>โครงการก่อสร้างถนน คสล.สายซอยนุ่มประสงค์ ๑ หมู่ที่ ๖ ต.ศาลากลาง อ.บางกรวย</t>
    </r>
  </si>
  <si>
    <t>๑๘,๐๐๐, ๐๐๐</t>
  </si>
  <si>
    <r>
      <t xml:space="preserve">๑.๖ </t>
    </r>
    <r>
      <rPr>
        <sz val="14"/>
        <color indexed="10"/>
        <rFont val="Angsana New"/>
        <family val="1"/>
      </rPr>
      <t>โครงการก่อสร้างถนน คสล. สายแยก ทล.๓๐๒-วัดมะเดื่อ ต.บางรักใหญ่ อ.บางบัวทอง</t>
    </r>
  </si>
  <si>
    <r>
      <t xml:space="preserve">๑.๗ </t>
    </r>
    <r>
      <rPr>
        <sz val="14"/>
        <color indexed="10"/>
        <rFont val="Angsana New"/>
        <family val="1"/>
      </rPr>
      <t>โครงการก่อสร้างถนน คสล.สาย แยกทล.-๓๔๕-บ้านเกาะดอน หมู่ ๑ และหมู่ ๔  ต.ละหาร อ.บางบัวทอง</t>
    </r>
  </si>
  <si>
    <r>
      <t xml:space="preserve">๑.๘ </t>
    </r>
    <r>
      <rPr>
        <sz val="14"/>
        <color indexed="10"/>
        <rFont val="Angsana New"/>
        <family val="1"/>
      </rPr>
      <t>โครงการก่อสร้างถนน คสล.แยก ทล.๓๔๕-ประตูน้ำพระอุดมฝั่งตะวันตก ต.คลองข่อย อ.ปากเกร็ด</t>
    </r>
  </si>
  <si>
    <r>
      <t xml:space="preserve">๑.๙ </t>
    </r>
    <r>
      <rPr>
        <sz val="14"/>
        <color indexed="10"/>
        <rFont val="Angsana New"/>
        <family val="1"/>
      </rPr>
      <t>โครงการก่อสร้างถนน คสล.สาย แยก ทล.๙-แยก ทล.๓๒๑๕ ต.บางรักพัฒนา อ.บางบัวทอง</t>
    </r>
  </si>
  <si>
    <r>
      <t xml:space="preserve">๑.๑๐ </t>
    </r>
    <r>
      <rPr>
        <sz val="14"/>
        <color indexed="10"/>
        <rFont val="Angsana New"/>
        <family val="1"/>
      </rPr>
      <t>โครงการก่อสร้างถนน คสล.สายวัดโคนอน-สะพานเฉลิมศักดิ์ ต.บางสีทอง อ.บางกรวย</t>
    </r>
  </si>
  <si>
    <r>
      <t xml:space="preserve">๑.๑๑ </t>
    </r>
    <r>
      <rPr>
        <sz val="14"/>
        <color indexed="10"/>
        <rFont val="Angsana New"/>
        <family val="1"/>
      </rPr>
      <t>โครงการก่อสร้างถนน คสล.สายวัดแสงสิริธรรม-วัดเชิงเลิน ต.ท่าอิฐ อ.ปากเกร็ด</t>
    </r>
  </si>
  <si>
    <r>
      <t xml:space="preserve">๑.๑๒ </t>
    </r>
    <r>
      <rPr>
        <sz val="14"/>
        <color indexed="10"/>
        <rFont val="Angsana New"/>
        <family val="1"/>
      </rPr>
      <t>โครงการก่อสร้างถนน คสล.สายแยก ทล.๓๔๕-ประตูน้ำพระอุดมฝั่งตะวันออก ต.คลองข่อย อ.ปากเกร็ด</t>
    </r>
  </si>
  <si>
    <r>
      <t xml:space="preserve">๑.๑๓ </t>
    </r>
    <r>
      <rPr>
        <sz val="14"/>
        <color indexed="10"/>
        <rFont val="Angsana New"/>
        <family val="1"/>
      </rPr>
      <t>โครงการก่อสร้างถนน คสล.สายหมู่ที่ ๑๒,๑๓ และ ๑๔ ต.บางม่วง อ.บางใหญ่</t>
    </r>
  </si>
  <si>
    <r>
      <t xml:space="preserve">๑.๑๔ </t>
    </r>
    <r>
      <rPr>
        <sz val="14"/>
        <color indexed="10"/>
        <rFont val="Angsana New"/>
        <family val="1"/>
      </rPr>
      <t>โครงการก่อสร้างถนน คสล.สายซอยนุ่มประสงค์ ๕ (ช่วงที่ ๔) หมู่ที่ ๖ ต.ศาลากลาง อ.บางกรวย</t>
    </r>
  </si>
  <si>
    <r>
      <t xml:space="preserve">๑.๑๕ </t>
    </r>
    <r>
      <rPr>
        <sz val="14"/>
        <color indexed="10"/>
        <rFont val="Angsana New"/>
        <family val="1"/>
      </rPr>
      <t>โครงการก่อสร้างถนน คสล.สายสามแยกปากซอยบางมะขาม-บ้านผู้ใหญ่สุข หมู่ที่ ๗ ต.บางรักใหญ่ อ.บางบัวทอง</t>
    </r>
  </si>
  <si>
    <r>
      <t xml:space="preserve">๑.๑๖ </t>
    </r>
    <r>
      <rPr>
        <sz val="14"/>
        <color indexed="10"/>
        <rFont val="Angsana New"/>
        <family val="1"/>
      </rPr>
      <t>โครงการก่อสร้างถนน คสล.สายวัดโมลี หมู่ที่ ๗-บ้านผู้ใหญ่หมู่ที่ ๑ ต.บางรักใหญ่ อ.บางบัวทอง</t>
    </r>
  </si>
  <si>
    <r>
      <t xml:space="preserve">๑.๑๗ </t>
    </r>
    <r>
      <rPr>
        <sz val="14"/>
        <color indexed="10"/>
        <rFont val="Angsana New"/>
        <family val="1"/>
      </rPr>
      <t>โครงการก่อสร้างถนน เลียบคลองตรงช่วงที่ ๒ ถึงบ้านนายสมบัติ คล้ายเมือง ต.คลองข่อย อ.ปากเกร็ด</t>
    </r>
  </si>
  <si>
    <t>1.69.พัฒนาแหล่งเรียนรู้ห้องสมุดมีชีวิตร.ร.วัดสังวรพิมลไพบูลย์</t>
  </si>
  <si>
    <t>1.70.จัดหาสื่อนวัตกรรมเพื่อใช้ในการพัฒนา การเรียนการสอน ร.ร.ดีมากอุปถัมภ์</t>
  </si>
  <si>
    <t>1.71.สร้างหลังคาคลุมลานกีฬาอเนกประสงค์ร.ร.เบญจมราชานุสรณ์</t>
  </si>
  <si>
    <t>1.72.ปรับปรุงซ่อมแซมทาสีอาคารเรียนร.ร.เบญจมราชานุสรณ์</t>
  </si>
  <si>
    <t>1.75. ก่อสร้างอาคารเรียนแบบ อบจ.6520 ล.ขนาด 20 ห้อง ร.ร.เฉลิมพระเกียรติ 60 พรรษา</t>
  </si>
  <si>
    <t>1.76. ก่อสร้างอาคารเรียน แบบ สปช.2/28 ขนาด 4 ชั้น12 ห้อง ร.ร.ชุมชนวัดราษฎร์นิยม</t>
  </si>
  <si>
    <t>1.77.ทาสีภายในและภายนอกอาคาร 3แบบ 508 ร.ร.วัดทางหลวงโพธิ์ทอง</t>
  </si>
  <si>
    <t>1.78.พัฒนา ร.ร.วัดสำโรงให้เป็นแหล่งเรียนรู้ที่มั่นคง ปลอดภัย</t>
  </si>
  <si>
    <t>1.79. ก่อสร้างอาคารเรียน สปช.2/28 ขนาด 4ชั้น18 ห้อง ร.ร.วัดบางพูดใน</t>
  </si>
  <si>
    <t>1.80 ก่อสร้างอาคารเรียน แบบ สปช.2/284 ชั้น 12 ห้อง ร.ร.วัดคลองขวาง</t>
  </si>
  <si>
    <t>1.82.ก่อสร้างอาคารนาฏศิลป์ ดนตรีเพื่อพัฒนาจิตเด็กไทยห่างไกลยาเสพติด ร.ร.ทานสัมฤทธิ์วิทยา</t>
  </si>
  <si>
    <t>1.83. ก่อสร้างอาคารเรียน สปช.2/28 ขนาด 4 ชั้น 18 ห้อง ร.ร.ชลประทานสงเคราะห์</t>
  </si>
  <si>
    <t>1.84.ศูนย์พัฒนาการเรียนรู้แบบบูรณาการด้วยสื่อหุ่นยนต์ ร.ร.กลาโหมอุทิศ</t>
  </si>
  <si>
    <t>1.86.พัฒนา ร.ร.สู่ความเป็นเลิศด้านวิชาการ ร.ร.วัดบางไกรนอก</t>
  </si>
  <si>
    <t>1.1 โครงการเพิ่มประสิทธิภาพการให้บริการศูนย์บริการร่วมจังหวัดนนทบุรี (ศูนย์บริการร่วมบางใหญ่)</t>
  </si>
  <si>
    <t>1. โครงการประชาสัมพันธ์และการตลาดเชิงรุก</t>
  </si>
  <si>
    <t>1.1โครงการส่งเสริมSMEs เข้าสู่ มาตรฐานการผลิต</t>
  </si>
  <si>
    <t>1.2 โครงการส่งเสริมและสนับสนุน กิจการเพื่อสังคมของโรงงานอุตสาหกรรมและสถานประกอบการในจังหวัดนนทบุรี</t>
  </si>
  <si>
    <t>1.5 โครงการพัฒนาแหล่งผลิตและจำหน่ายสินค้าเกษตรปลอดภัยที่ได้รับการรับรองมาตรฐาน Q</t>
  </si>
  <si>
    <t>1.7โครงการเพิ่มผลผลิตได้อย่างมีประสิทธิภาพในโรงงานอุตสาหกรรม</t>
  </si>
  <si>
    <t>1.9 โครงการส่งเสริมสนับสนุนผู้ผลิต ชุมชน/ผู้ประกอบการ OTOP ดำเนินการด้านบริหารจัดการ การผลิต การตลาด การจัดการทุน การจัดทำแผนธุรกิจและการเสริมสร้างความเข้มแข็งของเครือข่ายองค์ความรู้ (Knowledge-Based OTOP: KBO)</t>
  </si>
  <si>
    <t>2. โครงการพัฒนาอาชีพระยะสั้นให้ผู้ว่างงานเพื่อลดปัญหาการว่างงาน</t>
  </si>
  <si>
    <t>3. โครงการส่งเสริมการขยายตลาดผลิตภัณฑ์จังหวัดนนทบุรีไปสู่ตลาดในภูมิภาคอื่น</t>
  </si>
  <si>
    <t>4. โครงการพัฒนามาตรฐานการธุรกิจบริการสุขภาพจังหวัด</t>
  </si>
  <si>
    <t>5. โครงการพัฒนาสถานบริการซ่อมรถยนต์ให้ได้มาตรฐาน</t>
  </si>
  <si>
    <t>1.3 โครงการส่งเสริมคุณภาพผลิตภัณฑ์ ของวิสาหกิจชุมชนให้เข้าสู่ มาตรฐาน มผช.</t>
  </si>
  <si>
    <t xml:space="preserve">1.11โครงการส่งเสริมสนับสนุนการผลิตก๊าซชีวภาพจากของเสีย(โรงฆ่าสัตว์) </t>
  </si>
  <si>
    <t>4. โครงการพัฒนาศักยภาพคนหางานเพื่อเพิ่มรายได้</t>
  </si>
  <si>
    <t>7. โครงการร่วมใจพัฒนาศักยภาพและความมั่นคงแรงงานไทย</t>
  </si>
  <si>
    <r>
      <t>1.2โครงการส่งเสริมเกษตรอินทรีย์ในการจัดการธาตุอาหารแบบยั่งยืน</t>
    </r>
    <r>
      <rPr>
        <b/>
        <sz val="9"/>
        <color indexed="8"/>
        <rFont val="Tahoma"/>
        <family val="2"/>
      </rPr>
      <t xml:space="preserve"> </t>
    </r>
    <r>
      <rPr>
        <sz val="9"/>
        <color indexed="8"/>
        <rFont val="Tahoma"/>
        <family val="2"/>
      </rPr>
      <t>(ข้าว กล้วยไม้) ทุกอำเภอ</t>
    </r>
  </si>
  <si>
    <t xml:space="preserve">1.1       การจับคู่ธุรกิจการผลิตของภาคอุตสาหกรรม “Business Matching” </t>
  </si>
  <si>
    <t>1.45.พัฒนา ร.ร.ในฝัน สพท.นบ.เขต 1 (7โรง)และ สพท.นบ.เขต 2 (11โรง)</t>
  </si>
  <si>
    <t>1.87 พัฒนาโรงเรียนยอดนิยม สพท.นบ.เขต 1,2 (13 โรง)สพท.นบ.เขต 1 (9โรง) สพท.นบ.เขต 2 (4โรง)</t>
  </si>
  <si>
    <t>1.12.ก่อสร้างอาคารเรียน สปช.2/28 ขนาด 4 ชั้น 12 ห้อง ร.ร.วัดสะพานสูง</t>
  </si>
  <si>
    <t>เป็นโครงการก่อสร้างถนน+ขาดรายละเอียดความยาวระยะทางที่สร้างจึงไม่สามารถเทียบราคามาตรฐานได้+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เป็นการอำนวยความสะดวกการสัญจร เท่านั้น</t>
  </si>
  <si>
    <t>เป็นโครงการก่อสร้างถนน+ขาดรายละเอียดความยาวระยะทางที่สร้างจึงไม่สามารถเทียบราคามาตรฐานได้+ขาดความพร้อมในเรื่องรูปแบบรายการที่จะใช้(มีแต่ยังไม่สมบูรณ์)+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เป็นการอำนวยความสะดวกการสัญจร เท่านั้น</t>
  </si>
  <si>
    <t>เป็นโครงการก่อสร้างถนน+ขาดรายละเอียดความยาวระยะทางที่สร้างจึงไม่สามารถเทียบราคามาตรฐานได้+ขาดความพร้อมในเรื่องรูปแบบรายการที่จะใช้(ยังไม่มีแบบรูปรายการที่ใช้)+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เป็นการอำนวยความสะดวกการสัญจร เท่านั้น</t>
  </si>
  <si>
    <t>เป็นโครงการวางท่อระบายน้ำแก้ปัญหาน้ำท่วมขัง+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ยังขาดความชัดเจนในเรื่องของสภาพปัญหาและความรุนแรงของปัญหาเนื่องจากไม่ได้ประเมินผลกระทบตามแนวทางการจัดทำโครงการ</t>
  </si>
  <si>
    <r>
      <t xml:space="preserve">กลยุทธ1 10 โครงการ </t>
    </r>
    <r>
      <rPr>
        <sz val="11"/>
        <color indexed="10"/>
        <rFont val="Tahoma"/>
        <family val="2"/>
      </rPr>
      <t>priority 3</t>
    </r>
  </si>
  <si>
    <r>
      <t xml:space="preserve">กลยุทธ 2 4 โครงการ  </t>
    </r>
    <r>
      <rPr>
        <sz val="9"/>
        <color indexed="10"/>
        <rFont val="Tahoma"/>
        <family val="2"/>
      </rPr>
      <t>priority 2</t>
    </r>
  </si>
  <si>
    <r>
      <t xml:space="preserve">กลยุทธ3 17 โครงการ  </t>
    </r>
    <r>
      <rPr>
        <sz val="9"/>
        <color indexed="10"/>
        <rFont val="Tahoma"/>
        <family val="2"/>
      </rPr>
      <t>priority 1</t>
    </r>
  </si>
  <si>
    <r>
      <t xml:space="preserve">กลยุทธ4 7โครงการ  </t>
    </r>
    <r>
      <rPr>
        <sz val="9"/>
        <color indexed="10"/>
        <rFont val="Tahoma"/>
        <family val="2"/>
      </rPr>
      <t>priority 4</t>
    </r>
  </si>
  <si>
    <r>
      <t xml:space="preserve">กลยุทธ6 2โครงการ  </t>
    </r>
    <r>
      <rPr>
        <sz val="9"/>
        <color indexed="10"/>
        <rFont val="Tahoma"/>
        <family val="2"/>
      </rPr>
      <t>priority 7</t>
    </r>
  </si>
  <si>
    <r>
      <t xml:space="preserve">กลยุทธ7 5 โครงการ  </t>
    </r>
    <r>
      <rPr>
        <sz val="9"/>
        <color indexed="10"/>
        <rFont val="Tahoma"/>
        <family val="2"/>
      </rPr>
      <t>priority 8</t>
    </r>
  </si>
  <si>
    <r>
      <t xml:space="preserve">กลยุทธ8 11 โครงการ  </t>
    </r>
    <r>
      <rPr>
        <sz val="9"/>
        <color indexed="10"/>
        <rFont val="Tahoma"/>
        <family val="2"/>
      </rPr>
      <t>priority 6</t>
    </r>
  </si>
  <si>
    <r>
      <t xml:space="preserve">กลยุทธ9 2โครงการ  </t>
    </r>
    <r>
      <rPr>
        <sz val="9"/>
        <color indexed="10"/>
        <rFont val="Tahoma"/>
        <family val="2"/>
      </rPr>
      <t>priority 9</t>
    </r>
  </si>
  <si>
    <r>
      <t xml:space="preserve">กลยุทธ10 3โครงการ  </t>
    </r>
    <r>
      <rPr>
        <sz val="9"/>
        <color indexed="10"/>
        <rFont val="Tahoma"/>
        <family val="2"/>
      </rPr>
      <t>priority 10</t>
    </r>
  </si>
  <si>
    <r>
      <t xml:space="preserve">กลยุทธ13 1โครงการ  </t>
    </r>
    <r>
      <rPr>
        <sz val="9"/>
        <color indexed="10"/>
        <rFont val="Tahoma"/>
        <family val="2"/>
      </rPr>
      <t>priority 12</t>
    </r>
  </si>
  <si>
    <t>ประเภทของโครงการน่าจะเป็นการดำเนินการปกติมากกว่าโครงการพัฒนา เพราะเป็นหน้าที่ต้องตรวจจับกุมผู้กระทำความผิดเกี่ยวกับสถานบริการ ร้านอาหาร โรงแรม หอพัก ฯลฯ ที่ไม่ดำเนินการตามกฎหมายและปัญหายาเสพติดเป็นประจำอยู่แล้ว</t>
  </si>
  <si>
    <t>หากเป็นไปได้ในปีถัดๆ ไปจะต้องให้จังหวัดชี้แจงกับหน่วยงานผู้เสนอโครงการด้วยว่า โครงการจะต้องมีรายละเอียดครบถ้วน เหมือนการจัดทำคำของบประมาณปกติของหน่วยราชการ</t>
  </si>
  <si>
    <t>ปัญหาที่พบจากการพิจารณาให้การสนับสนุนงบประมาณโครงการตามแผนปฏิบัติการของจังหวัด ในปีนี้ (ไม่แตกต่างจากปีที่แล้ว2553) กล่าวคือ</t>
  </si>
  <si>
    <t>เป็นการพัฒนาระบบคมนาคมให้ปลอดภัย+สามารถสนับสนุนเชื่อมโยงแหล่งท่องเที่ยวได้+เป็นโครงการที่มีลักษณะคล้ายคลึงกับโครงการในแผนปฏิบัติการไทรเข้มแข็ง2555</t>
  </si>
  <si>
    <t>กรอบการจัดสรร ปี 2554</t>
  </si>
  <si>
    <t>เป็นการจัดชุดรักษาความปลอดภัยหมู่บ้านและจัดอบรมความรู้ในการรักษาความปลอดภัย ออกตรวจ เยี่ยม เพื่อป้องกันการกระทำผิดกฎหมาย</t>
  </si>
  <si>
    <t>แต่ยังขาดรายละเอียดงบประมาณแยกแต่ละกิจกรรม คือ 1)การปรับปรุงโครงสร้างเตาเผาศพเดมเพื่อรับน้ำหนักเตาเผาศพใหม่ และ2)ค่าติดตั้งเตาเผาศพปลอดมลพิษ</t>
  </si>
  <si>
    <t>แก้ปัญาน้ำท่วม และน้ำกัดเซาะทำลายตลิ่งของวัดซึ่งเกิดขึ้นทุกปี+อยู่ในระหว่างการเตรียมความพร้อมของโครงการ+เป็นโครงการที่มีลักษณะคล้ายคลึงกับโครงการในแผนปฏิบัติการไทรเข้มแข็ง2555 แต่ต่างพื้นที่กัน</t>
  </si>
  <si>
    <t>แก้ปัญาน้ำท่วมขังซึ่งเกิดขึ้นทุกปี+ใช้แบบรูปรายการของสำนักงานโยธาธิการและผังเมืองจังหวัดนนทบุรีแต่ยังไม่สมบูรณ์+เป็นโครงการที่มีลักษณะคล้ายคลึงกับโครงการในแผนปฏิบัติการไทยเข้มแข็ง2555 แต่ต่างพื้นที่กันอยู่บนเกาะเกร็ด(ไทยเข้มแข็งก่อสร้างบริเวณวัดไผ่ล้อม)</t>
  </si>
  <si>
    <t xml:space="preserve">ข้อมูลพื้นฐานของโครงการนี้ (8)รายละเอียดวงเงินของโครงการ ปี 2554 เป็นส่วนของค่าตอบแทน ซึ่งไม่น่าจะถูกต้อง ที่ถูกต้องน่าจะเป็นค่าวัสดุ(คือถังดักไขมัน) และค่าใข้สอย(คือค่าติดตั้ง)นอกจากนี้ยังไม่ได้แจกแจงรายละเอียดการติดตั้งถังดักไขมัน 25 แห่ง ว่าเป็นสถานที่ใด/พื้นที่ใดบ้าง </t>
  </si>
  <si>
    <r>
      <t>เป็นงบดำเนินการ ตั้งแต่ปี 2554-2556 โดยเป็นค่าบำรุงรักษาระบบและส่งสัญญาณเครือข่ายสื่อสารระบบต่างๆ และค่าเช่าserver ซึ่งเป็นโครงการในลักษณะโครงการประจำของหน่วยราชการ ภายหลังจากได้รับงปม.ปี2553จัดตั้งศูนย์ปฏิบัติการรับแจ้งเหตุฉุกเฉิน</t>
    </r>
    <r>
      <rPr>
        <sz val="9"/>
        <color indexed="10"/>
        <rFont val="Tahoma"/>
        <family val="2"/>
      </rPr>
      <t>(ยังมีได้ตรวจสอบ งปม.แหล่งใด)</t>
    </r>
  </si>
  <si>
    <t>พัฒนาให้เป็นเมืองที่อยู่อาศัยชั้นดีมีความปลอดภัย</t>
  </si>
  <si>
    <t>พัฒนาภาคบริการของรัฐและเอกชนให้มีคุณภาพ และได้มาตรฐาน</t>
  </si>
  <si>
    <t>พัฒนาภาคการผลิตให้มีคุณภาพ และได้มาตรฐาน สามารถลดมลภาวะได้อย่างต่อเนื่อง</t>
  </si>
  <si>
    <t>ประเด็นยุทธศาสตร์</t>
  </si>
  <si>
    <t>เป็นการดำเนินการตามปกติ จัดทำแผนจัดการบำรุงรักษาโทรฒาตรเตือนภัย และการตั้งคณะทำงาน จัดประชุมอบุมอาสาสมัคร</t>
  </si>
  <si>
    <t xml:space="preserve">ควรใช้งบดำเนินการปกติ โดยร่วม/บูรณาการระหว่าง อุตสาหกรรมจังหวัด ทรัพยากรธรรมชาติและสิ่งแวดล้อมจังหวัด และอปท. เนื่องจากกิจกรรม เป็นการประชุมระดมความคิดเห็นเพื่อสร้างจิตสำนึกการเฝ้าระวังและวางแนวทางแก้ปัญหามลพิษจากโรงงาน โดยอาศัยตัวแทนชุมชน สถานประกอบการและเจ้าหน้าที่รัฐ/อปท  </t>
  </si>
  <si>
    <t>อปท.น่าจะสามารถสนับสนุนงบประมาณในส่วนนี้ได้ และในเขตเทศบาลนนทบุรี มีจัดทำไว้หลายจุด แต่มีผู้ใช้บริการน้อย  นอกจากนี้ควรจะระบุจุดที่ชัดเจนว่า 100 จุดนั้นอยู่ที่ใดบ้าง</t>
  </si>
  <si>
    <t>เป็นโครงการสัมมนา และประกวดการทำกิจกรรมประหยัดพลังงานในครัวเรือนของนักเรียน  มีแผนทำต่อเนื่อง ปี2554-2556ปีละ25โรงเรียน</t>
  </si>
  <si>
    <t>วงเงินปี 2554 (บาท)</t>
  </si>
  <si>
    <t>ลำดับความ สำคัญ</t>
  </si>
  <si>
    <t>เป็นการจัดเวทีประชาคม เพื่อค้นหาแนวทางแก้ไขปัญหา โดยนำแนวทางมาบรรจุในแผนชุมชน ลักษณะเป็นงานประจำของหน่วยราชการ พช.+อปท. ซึ่งจะต้องมีการทบทวนแผนชุมชนในทุกๆปีอยู่แล้ว</t>
  </si>
  <si>
    <t xml:space="preserve">ไม่สอดคล้องกับหลักเกณฑ์ และยังขาดรายละเอียดความชัดเจนทั้งปริมาณงาน(ความยาวของคลองที่จะดำเนินการขุดลอก ดูดตะกอนเลน) และวิธีการ(ปรับปรุงคุณภาพน้ำ)รวมทั้งมิได้ระบุรายละเอียดวงเงินของแต่ละกิจกรรม และอยู่ระหว่างการเตรียมการดำเนินกิจกรรม </t>
  </si>
  <si>
    <t>1.16 โครงการฟื้นฟูคลองส่วย อ.เมืองนนท์ และอ.ปากเกร็ด</t>
  </si>
  <si>
    <t>ไม่สอดคล้องกับหลักเกณฑ์ เพราะเป็นโครงการประจำของ ทส.จ. โดยกิจกรรมทั้งหมดเป็นการจ้างที่ปรึกษาเพื่อดำเนินการจัดทำระบบฐานข้อมูลเบื้องต้นของคลองและคุณภาพน้ำในพื้นที่จังหวัดนนทบุรี +หน่วยงานเจ้าของโครงการควรมีการประเมินความคุ้มค่าของโครงการไว้ใน (1.3) ความเร่งด่วนของโครงการ</t>
  </si>
  <si>
    <t xml:space="preserve">เป็นบริการที่สำคัญ แต่ขาดรายละเอียด ไม่ระบุปริมาณงาน ว่ามีการปรับปรุงทางลาดกี่จุด(ตั้งแต่เข้าอาคาร+เข้าห้องน้ำหรือไม่อย่างไร)+ปรับปรุงส้วมกี่ส้วม เพียงแต่ระบุเพียงว่าเป็นส้วมของอาคาร 1 และ 4 โดยใช้แบบมาตรฐานส้วมสาธารณะระดับประเทศ(HAS) เท่านั้น </t>
  </si>
  <si>
    <t>เป็นกิจกรรมด้านการจัดทำแผน การรณรงค์ และมีการบริการบางส่วน ซึ่งเป็นงานปกติของ สสจ.+ไม่ได้จำแนกงบประมาณดำเนินการในรายกิจกรรม +ซึ่งความพร้อมดำเนินการยังขาดแผนพัฒนาชมรมผู้สูงอายุของแต่ละพื้นที่ และรูปแบบ/แผนปฏิบัติงานที่เหมาะสมกับจังหวัดนนทบุรี</t>
  </si>
  <si>
    <r>
      <t>หลักการเหตุผลของโครงการกับกิจกรรมดำเนินการไม่ค่อยจะสอดคล้องกัน กล่าวคือ สภาพปัญหาน้ำเสียสัตว์น้ำไม่สามารถดำรงชีวิตอยู่ ทำให้ทรัพยากรสัตว์น้ำมีน้อย กิจกรรมมีการจัดนิทรรศการ และ</t>
    </r>
    <r>
      <rPr>
        <sz val="9"/>
        <color indexed="60"/>
        <rFont val="Tahoma"/>
        <family val="2"/>
      </rPr>
      <t>ปล่อยพันธุ์ปลา ถึง 20 ครั้ง/ชุมชน ดังนั้นปล่อยพันธุ์ปลาแล้วปลาอาจตายทั้งหมดได้เนื่องจากสภาพน้ำ ไม่น่าจะคุ้มค่าการดำเนินการ</t>
    </r>
    <r>
      <rPr>
        <sz val="9"/>
        <color indexed="8"/>
        <rFont val="Tahoma"/>
        <family val="2"/>
      </rPr>
      <t xml:space="preserve"> +นอกจากนี้ยังขาดความพร้อมเนื่องจากยังไม่ได้สำรวจพื้นที่แหล่งน้ำและกำหนดชุมชนเป้าหมายที่จะดำเนินการปล่อยพันธุ์ปลา        +ควรเป็นกิจกรรมดำเนินการปกติของสำนักงานประมงจังหวัดอยู่แล้ว  โดยเฉพาะการสำรวจพื้นที่ที่เหมาะสมก่อนการดำเนินการ                                                                                                                                             </t>
    </r>
  </si>
  <si>
    <t>งานปกติ กิจกรรมประชาสัมพันธ์ ประชุมเชิงปฏิบัติการ ซักซ้อมแผน เตรียมความพร้อม รณรงค์ และจัดหาวัสดุเคมีภัณฑ์ เพื่อป้องกัน เฝ้าระวัง ควบคุม โรคไข้เลือดออก ไข้หวัดนก ไข้หวัดใหญ่ นอกจากนี้ยังขาดรายละเอียดการใช้วงเงินงบประมาณในแต่ละกิจกรรม</t>
  </si>
  <si>
    <r>
      <t xml:space="preserve">อยู่ในระหว่างเตรียมการพื้นที่โครงการ และแบบรูปรายการ เป็นโครงการต่อเนื่อง 2 ปี </t>
    </r>
    <r>
      <rPr>
        <sz val="9"/>
        <color indexed="60"/>
        <rFont val="Tahoma"/>
        <family val="2"/>
      </rPr>
      <t>ของโรงพยาบาลไทรน้อย</t>
    </r>
    <r>
      <rPr>
        <sz val="9"/>
        <color indexed="8"/>
        <rFont val="Tahoma"/>
        <family val="2"/>
      </rPr>
      <t xml:space="preserve"> ปีละ 2ล้านบาท </t>
    </r>
    <r>
      <rPr>
        <sz val="9"/>
        <color indexed="60"/>
        <rFont val="Tahoma"/>
        <family val="2"/>
      </rPr>
      <t>เห็นควรให้การสนับสนุนเนื่องจากในบริเวณดังกล่าวมีการขยายตัวของชุมชนเมืองซึ่งเป็นหมู่บ้านจัดสรรตลอดแนวเส้นทาง</t>
    </r>
  </si>
  <si>
    <t>ไม่สอดคล้องกับเกณฑ์ ก.พ.ร. เป็นกิจกรรมย่อย เน้นดำเนินการในระดับชุมชนย่อย ควรเป็นการบูรณาการภารกิจกับ อปท. ของ 24 วัดในแต่ละอำเภอ และขาดรายละเอียดงบประมาณในแต่ละกิจกรรม</t>
  </si>
  <si>
    <r>
      <t xml:space="preserve">กลยุทธ12 7 โครงการ </t>
    </r>
    <r>
      <rPr>
        <sz val="9"/>
        <color indexed="10"/>
        <rFont val="Tahoma"/>
        <family val="2"/>
      </rPr>
      <t>priority 11</t>
    </r>
  </si>
  <si>
    <r>
      <t>ขาดรายละเอียดกิจกรรมโครงการ โดยเฉพาะอย่างยิ่ง</t>
    </r>
    <r>
      <rPr>
        <sz val="9"/>
        <color indexed="10"/>
        <rFont val="Tahoma"/>
        <family val="2"/>
      </rPr>
      <t>มีการจัดซื้อครุภัณฑ์ และมีค่าที่ดินและสิ่งก่อสร้างแต่ในแนวทางดำเนินการไม่มีการระบุไ</t>
    </r>
    <r>
      <rPr>
        <sz val="9"/>
        <color indexed="8"/>
        <rFont val="Tahoma"/>
        <family val="2"/>
      </rPr>
      <t>ว้เลยว่าซื้ออะไรและสร้างอะไร นอกจากนี้ยัง</t>
    </r>
    <r>
      <rPr>
        <sz val="9"/>
        <color indexed="10"/>
        <rFont val="Tahoma"/>
        <family val="2"/>
      </rPr>
      <t>เป็นโครงการที่ได้รับงปม ภายใต้แผนปฏิบัติการไทยเข้มแข็ง จำนวน 1 ล้านบาท</t>
    </r>
    <r>
      <rPr>
        <sz val="9"/>
        <color indexed="8"/>
        <rFont val="Tahoma"/>
        <family val="2"/>
      </rPr>
      <t xml:space="preserve"> ซึ่งไม่ทราบรายละเอียดกิจกรรมเช่นกัน</t>
    </r>
  </si>
  <si>
    <t>เป็นกิจกรรมประชุมเพื่อการเตรียมการแผนปฏิบัติการและดำเนินการโครงการให้ไปใช้งบบริหารจัดการ ในวงเงิน 10 ล้านที่จัดสรรให้อยู่แล้ว</t>
  </si>
  <si>
    <r>
      <rPr>
        <sz val="9"/>
        <color indexed="36"/>
        <rFont val="Tahoma"/>
        <family val="2"/>
      </rPr>
      <t>เป็นกิจกรรมดำเนินการประจำของสำนักงานการท่องเที่ยว กีฬา และนันทนาการจังหวัด</t>
    </r>
    <r>
      <rPr>
        <sz val="9"/>
        <color indexed="8"/>
        <rFont val="Tahoma"/>
        <family val="2"/>
      </rPr>
      <t xml:space="preserve"> โครงการที่ขอรับการสนับสนุน เน้นกิจกรรมการจัดทำสื่อประชาสัมพันธ์(billboard 4มุมเมือง10ล้าน+สื่อวิทยุ/อินเตอร์เนต/วีซีดี/ของที่ระลึก 2ล้าน+ และRoadShowทั้งในประเทศ2ล้านและต่างประเทศ4ล้าน) </t>
    </r>
    <r>
      <rPr>
        <sz val="9"/>
        <color indexed="10"/>
        <rFont val="Tahoma"/>
        <family val="2"/>
      </rPr>
      <t>เป็นการเสนอโครงการที่น่าเกลียดมากคือนำโครงการที่ขอตั้งแต่ปี 2552และ2553 มาขอรับการสนับสนุนโดยไม่เปลี่ยนแปลงปี พ.ศ.</t>
    </r>
  </si>
  <si>
    <t xml:space="preserve">2. โครงการส่งเสริมการท่องเที่ยวจังหวัดนนทบุรี      </t>
  </si>
  <si>
    <t>เน้นการจัดกิจกรรมงานท่องเที่ยว  (2.1 งานเกริกผ้าก้องปฐพีชาวนนทบุรีสดุดีมหาราชา 2ล้านบาท +2.2 งานวัฒนธรรมสองฝั่งเจ้าพระยาใต้ฟ้านนท์ 2ล้านบาท+2.3 งานTheBest of Nonthaburi 4 ล้านบาท + 2.4 งานพฤกษานนท์ 2ล้านบาท)        สำหรับกิจกรรมที่ 2.1 การจัด 3 ปีก่อนหน้า(ธันวาคม 2553 จัดเป็นปีที่ 4) ได้มีการประเมินผลตัวชี้วัดในเชิงปริมาณ/คุณภาพบ้างหรือไม่ว่าผลผลิต/ผลลัพธ์ได้ตามค่าเป้าหมายหรือกำหนดหรือไม่</t>
  </si>
  <si>
    <t>งานส่งเสริมการตลาดงานประจำของ พณจ. +พชจ. กิจกรรมเน้นการจัดงานแสดงสินค้าในต่างจังหวัด และส่งเสริมกิจกรรมการเจรจาธุรกิจ จับคู่ธุรกิจ</t>
  </si>
  <si>
    <t>งานส่งเสริมมาตรฐานงานประจำของ สสจ. กิจกรรมเน้นการจัดทำข้อมูลสถานประกอบการ ประชาสัมพันธ์ และการตรวจและประเมินมาตรฐาน</t>
  </si>
  <si>
    <t>งานส่งเสริมมาตรฐานงานประจำของหน่วยงาน ในการกำกับมาตรฐานการให้บริการของสถานประกอบการ ควรบูรณาการระหว่าง อุตสาหกรรมจังหวัด+พัฒนาฝีมือแรงงานจังหวัด+ขนส่งจังหวัด กิจกรรมเน้นการจัดทำข้อมูลสถานประกอบการ ประชาสัมพันธ์ และการตรวจและประเมินมาตรฐาน</t>
  </si>
  <si>
    <t>จ้างเหมาจัดจ้างที่ปรึกษาดำเนินการส่งเสริมผู้ประกอบการที่เข้าร่วมโครงการพัฒนาคุณภาพมาตรฐานการผลิต ดำเนินการต่อเนื่อง 3 ปี 2554-2556</t>
  </si>
  <si>
    <t>เป็นการส่งเสริมในงานประจำของหน่วยงานซึ่งควรทำบูรณาการร่วมกันหลายหน่วยงาน โดยการจัดทำบัญชีโรงงานและสถานประกอบการ เชิญชวนสมัครเพื่อคัดเลือกเข้าร่วมโครงการ แลกเปลี่ยนเรียนรู้การทำกิจกรรมเพื่อสังคม ดำเนินการต่อเนื่อง 3 ปี 2554-2556</t>
  </si>
  <si>
    <t>จ้างเหมาจัดจ้างที่ปรึกษาดำเนินการวิเคราะห์ปัญหาวิสาหกิจชุมชน จัดหาองค์ความรู้มาพัฒนาคุณภาพให้แก่ผู้ผลิตที่เข้าร่วมโครงการ โดยการอบรม ศึกษาดูงาน โครงการดำเนินการต่อเนื่อง 3 ปี 2554-2556</t>
  </si>
  <si>
    <r>
      <rPr>
        <sz val="9"/>
        <color indexed="10"/>
        <rFont val="Tahoma"/>
        <family val="2"/>
      </rPr>
      <t>ไมสอดคล้องกับเกณฑ์-เน้นการอบรมดูงานด้านการบริหารจัดการกลุ่ม</t>
    </r>
    <r>
      <rPr>
        <sz val="9"/>
        <color indexed="8"/>
        <rFont val="Tahoma"/>
        <family val="2"/>
      </rPr>
      <t>ให้แก่สมาชิกกลุ่มวิสาหกิจชุมชนโดยสนับสนุนปัจจัยการผลิต300,000บาท ทัศนศึกษาด้านการบริหารจัดการกลุ่ม228,600บาท และส่งเสริมการตลาด(จัดตลาดนัดและทำแผ่นพับ/นิทรรศการ825,000บาท) โดยโครงการดำเนินการต่อเนื่องปี 2554-2556</t>
    </r>
  </si>
  <si>
    <t>งานส่งเสริม งานประจำของหน่วยงาน เน้นการตรวจรับรองสถานที่ผลิตและจำหน่ายสินค้าเกษตรปลอดภัย และจัดทำฐานข้อมูล</t>
  </si>
  <si>
    <t>ขาดรายละเอียดโครงการ กิจกรรมดำเนินการ(ไม่มีเอกสารแนบขั้นตอนดำเนินการตามที่โครงการระบุไว้)</t>
  </si>
  <si>
    <t>ขาดรายละเอียดโครงการ กิจกรรมดำเนินการระบุเพียงจ้างที่ปรึกษา มาสัมมนาให้ความรู้กับโครงกานที่ได้รับคัดเลือก เพื่อเพิ่มผลผลิตเท่านั้น</t>
  </si>
  <si>
    <t>ประชุมเชิงปฏิบัติการ การบริหารจัดการแผนธุรกิจ</t>
  </si>
  <si>
    <t>ขาดรายละเอียดแนวทางการดำเนินงานกิจกรรม</t>
  </si>
  <si>
    <r>
      <t>เป็น</t>
    </r>
    <r>
      <rPr>
        <sz val="9"/>
        <color indexed="60"/>
        <rFont val="Tahoma"/>
        <family val="2"/>
      </rPr>
      <t>โครงการเดียวกับโครงการในแผนปฏิบัติการไทยเข้มแข็ง2555</t>
    </r>
    <r>
      <rPr>
        <sz val="9"/>
        <color indexed="8"/>
        <rFont val="Tahoma"/>
        <family val="2"/>
      </rPr>
      <t xml:space="preserve"> ที่จะดำเนินการในปีงปม.2553แต่เป็นการดำเนินการต่อเนื่องในปี 2554-2556 รายจ่ายเป็นงบดำเนินการทั้งหมด+มีกิจกรรมเพิ่มเติมคือการสนับสนุนพันธุ์ไม้ให้หน่วยงานต่างๆปลูกเพื่ออนุรักษ์พันธุ์พืชท้องถิ่นของจังหวัด</t>
    </r>
  </si>
  <si>
    <t>ส่งเสริมการใช้พลังงงานทดแทน และสามารถแก้ปัญหามลพิษทางน้ำ และทางอากาศได้</t>
  </si>
  <si>
    <t>โรงงานที่มีปัญหาสิ่งแวดล้อมถูกชุมชนร้องเรียน ให้เข้าร่วมโครงการดำเนินการร่วมกับชุมชนในการแก้ปัญหาในพื้นที่</t>
  </si>
  <si>
    <t>ไม่สอดคล้องกับเกณฑ์ ก.พ.ร. เป็นกิจกรรมดำเนินการงานปกติ/งานประจำ ของ สปส. ที่ให้บริการผู้ประกันตน</t>
  </si>
  <si>
    <t>ไม่สอดคล้องกับเกณฑ์ ก.พ.ร. เป็นกิจกรรมจัดหน่วยเคลื่อนที่บริการในโรงงาน/สถานประกอบการ เป็นดำเนินการงานปกติของ สปส. ที่ให้บริการผู้ประกันตน</t>
  </si>
  <si>
    <t>อบรม สาธิต จัดหาปัจจัยการผลิต เพื่อฟื้นฟูสภาพดินโดยใช้ปุ๋ยอินทรีย์และสารชีวภาพ ลดใช้สารเคมี ในแปลงของเกษตรกรที่ได้รับการคัดเลือก ดำเนินการ 4 ปี 2554-2557 ปีละ 325 ราย</t>
  </si>
  <si>
    <t>อบรมเกษตรกร 3,030 ราย ใน 5 อำเภอ เพื่อรับความรู้ด้านการฟื้นฟูสวนผลไม้ และฝึกปฏิบัติ โดยสนับสนุนปัจจัยการผลิต ประกวดการปรับปรุงสวน ส่งเสริมการรวมกลุ่ม +ยังขาดรายละเอียดวงเงินงบประมาณในรายกิจกรรม และแผนปฏิบัติงานของสำนักงานเกษตรจังหวัด/อำเภอยังไม่สมบูรณ์</t>
  </si>
  <si>
    <t>ก่อสร้างศูนย์จำหน่ายสินค้าไม้ดอกไม้ประดับ และสินค้า OTOP (2.5 ล้านบาท)เพื่อเป็นตลาดกลาง แต่ไม่มีรายละเอียดกิจกรรมว่าเป็นอาคารลักษณะใด หรือขนาดใด และในขั้นตอนการดำเนินงานระบุว่าจะมีการจัดทำแบบแปลนและโครงสร้างศูนย์จำหน่าย แสดงว่ายังไม่มีความพร้อมเรื่องแบบรูปรายการ นอกจากนี้ยังมีกิจกรรมจัดตลาดจำหน่ายสินค้า 1 ครั้ง(2ล้านบาท)ซึ่งไม่มีรายละเอียดการใช้วงเงินงบประมาณนี้แต่อย่างไร</t>
  </si>
  <si>
    <t>ขาดรายละเอียดกิจกรรมโครงการว่าจะดำเนินการอะไรบ้าง/อย่างไร ระบุเพียงจำนวนหมู่บ้านเป้าหมาย 60 หมู่บ้าน ใน 6 อำเภอ และความพร้อมของโครงการยังไม่สมบูรณ์เรื่องแผนปฏิบัติงานของสำนักงานเกษตรจังหวัด/อำเภอ แต่หน่วยดำเนินการคือสำนักงานพัฒนาชุมชนจังหวัด เป็นการดำเนินงานตามนโยบายของ ก.มท.</t>
  </si>
  <si>
    <r>
      <rPr>
        <sz val="9"/>
        <color indexed="30"/>
        <rFont val="Tahoma"/>
        <family val="2"/>
      </rPr>
      <t xml:space="preserve">ขาดความชัดเจนของโครงการอย่างมาก </t>
    </r>
    <r>
      <rPr>
        <sz val="9"/>
        <color indexed="10"/>
        <rFont val="Tahoma"/>
        <family val="2"/>
      </rPr>
      <t>ทั้งเรื่องของกลุ่มเป้าหมายไม่ชัดเจนว่าเป็นผู้ว่างงาน ผู้ด้อยโอกาส ประชาชนทั่วไป หรือผู้ต้องขัง +ระยะเวลาดำเนินโครงการ คือ ต.ค.2552-ก.ย.2553 +นอกจากนี้กิจกรรมดำเนินการเป็นการจัดเตรียมสถานที่อบรมสัมมนาเจ้าหน้าที่-ดำเนินการอบรมสัมมนา-ติดตามผลการให้บริการประชาชน</t>
    </r>
    <r>
      <rPr>
        <sz val="9"/>
        <color indexed="10"/>
        <rFont val="Tahoma"/>
        <family val="2"/>
      </rPr>
      <t xml:space="preserve"> </t>
    </r>
    <r>
      <rPr>
        <sz val="9"/>
        <color indexed="8"/>
        <rFont val="Tahoma"/>
        <family val="2"/>
      </rPr>
      <t>+ค่าใช้จ่ายส่วนใหญ่ของโครงการเป็นค่าวัสดุอุปกรณ์การฝึกอาชีพ 2 อาชีพ(960,000 บาท)โดยไม่ระบุว่าจัดซื้ออะไรบ้าง</t>
    </r>
  </si>
  <si>
    <t>งานประจำของวิทยาลัยการอาชีพไทรน้อย</t>
  </si>
  <si>
    <t>กิจกรรมอบรมให้ความรู้เรื่องความปลอดภัยในการทำงานแก่นักเรียนนักศึกษาก่อนเข้าสู่ตลาดแรงงาน งานประจำของหน่วยงานสังกัดกระทรวงแรงงงานในจังหวัด สำนักงานสวัสดิการและคุ้มครองแรงงานจังหวัด และควรบูรณาการกับหน่วยงานอื่นเช่น สพท.นบ.1+2 และอาชีวศึกษาจังหวัด</t>
  </si>
  <si>
    <r>
      <rPr>
        <sz val="9"/>
        <color indexed="30"/>
        <rFont val="Tahoma"/>
        <family val="2"/>
      </rPr>
      <t>ขาดความชัดเจนของโครงการ</t>
    </r>
    <r>
      <rPr>
        <sz val="9"/>
        <color indexed="10"/>
        <rFont val="Tahoma"/>
        <family val="2"/>
      </rPr>
      <t xml:space="preserve"> กิจกรรมดำเนินการเป็นการจัดเตรียมสถานที่อบรมสัมมนาเจ้าหน้าที่-ดำเนินการอบรมสัมมนา-ติดตามผลการให้บริการประชาชน</t>
    </r>
    <r>
      <rPr>
        <sz val="9"/>
        <color indexed="10"/>
        <rFont val="Tahoma"/>
        <family val="2"/>
      </rPr>
      <t xml:space="preserve"> </t>
    </r>
    <r>
      <rPr>
        <sz val="9"/>
        <color indexed="8"/>
        <rFont val="Tahoma"/>
        <family val="2"/>
      </rPr>
      <t>แต่วัตถุประสงค์เพื่อเพิ่มโอกาสผู้ว่างงานให้ได้รับการบรรจุงาน และให้ผู้สนใจประกอบอาชีพอิสระมีความรู้ด้านวิธีการบริหารจัดการและการตลาด ดังนั้นควรเป็นงานประจำของสำนักงานจัดหางานจังหวัด</t>
    </r>
  </si>
  <si>
    <t>งานประจำของสำนักงานประกันสังคมจังหวัด</t>
  </si>
  <si>
    <t>งานประจำของสำนักงานจัดหางานจังหวัด</t>
  </si>
  <si>
    <t xml:space="preserve">ฝึกอบรมทักษะอาชีพ (ประดิษฐ์โบว์-ริบบิ้น/ปั้นจำลองอาหารจิ๋วจากดินวรลักษณ์(ชุดผัก)/ของชำร่วย/เทียนหอมขนมไทย/ลูกอมสมุนไพร/ศิลปะการพับธนบัตร/การออกแบบการบรรจุหีบห่อ) ให้แก่นักศึกษา ประชาชน 100 คน </t>
  </si>
  <si>
    <t>งานประจำของสำนักงานพาณิชย์จังหวัด</t>
  </si>
  <si>
    <t>เป็นการดำเนินการในระดับจุลภาค/ระดับชุมชนย่อย ดังนี้  กิจกรรมดำเนินการในพื้นที่ 6 หมู่บ้านเป้าหมายทำกิจกรรมจัดเวทีชุมชน/อบรมความรู้สนับสนุนปัจจัยการผลิตด้านเกษตร/จัดทำแปลงเรียรู้/ปัจจัยเสริมตามกิจกรรมกลุ่ม/จัดตั้งหรือปรับปรุงศูนย์เรียนรู้(ใช้งบประมาณร้อยละ 55)+กิจกรรมของหน่วยงานที่รับผิดชอบ คือประชุม/จัดทำชุดนิทรรศการ/จัดซื้อครุภัณฑ์คอมพิวเตอร์(มาประจำที่สำนักงานเกษตรจังหวัดนนทบุรีเพื่อจัดเก็บข้อมูล/ประมวลผล/จัดทำข้อมูลดำเนินการ/รายงานผลกิจกรรม)(ใช้งบประมาณร้อยละ 45)</t>
  </si>
  <si>
    <t>เป็นการดำเนินการในระดับจุลภาค/ระดับชุมชนย่อย เน้นกิจกรรมประชาสัมพันธ์การเรียนรู้ศิลปวัฒนธรรมไทยพื้นบ้านและภูมิปัญญาท้องถิ่น แต่ไม่ได้ระบุว่ามีความโดดเด่นด้านใด</t>
  </si>
  <si>
    <t>งานประจำของสำนักงานวัฒนธรรมจังหวัด      กิจกรรมเน้นการบันทึกเหตุการณ์ของจังหวัดนนทบุรีตั้งแต่ปี พ.ศ.2549 จำนวน 3 เหตุการณ์ตามหลักวิชาการของสำนักหอจดหมายเหตุแห่งชาติ กรมศิลปากร กระทรวงวัฒนธรรม</t>
  </si>
  <si>
    <t>ควรขอรับการรับการสนับสนุนจากแหล่งงบประมาณเดิม ทุกปีขอรับการสนับสนุนจาก อบจ.</t>
  </si>
  <si>
    <t>กิจกรรมเน้นจัดประชุมเพื่อบรรจุแผนพัฒนาคุณภาพคนพิการในทุกหน่วยงานภาครัฐในระดับจังหวัด ซึ่งอยู่ในกระบวนการจัดทำแผนพัฒนาจังหวัด ควรใช้งบบริหารจัดการจังหวัด 10ล้าน</t>
  </si>
  <si>
    <t>โครงการเน้นระดับจุลภาค+เป็นบริการสาธารณะภารกิจประจำของกระทรวงศึกษาธิการ+ไม่มีรายละเอียดการก่อสร้างอาคารลักษณะ/ขนาด/พื้นที่ใช้สอย</t>
  </si>
  <si>
    <t>โครงการเน้นเน้นการจัดนิทรรศการ แสดงศิลปะวัฒนธรรม เพื่อเฉลิมพระเกียรติ แต่ยังขาดรายละเอียดกิจการรมและรายละเอียดวงเงินรายกิจกรรม</t>
  </si>
  <si>
    <t>โครงการเน้นระดับจุลภาค+เป็นบริการสาธารณะภารกิจประจำของกระทรวงศึกษาธิการ+ไม่ระบุว่ายังใช้อาคารเดิมอยู่หรือไม่เพราะต้องรื้อถอนอาคารเดิมในขณะก่อสร้างอาคารใหม่จะใช้ที่ไหนเรียน</t>
  </si>
  <si>
    <t>กลยุทธ์</t>
  </si>
  <si>
    <t>แต่ละกิจกรรมไม่ปรากฏรายละเอียดการคำนวณในแบบฟอร์มจำแนกงบรายจ่าย</t>
  </si>
  <si>
    <t>บูรณาการ</t>
  </si>
  <si>
    <t>ส่งเสริมโอกาสด้านอาชีพ</t>
  </si>
  <si>
    <t>1+2</t>
  </si>
  <si>
    <t>เหลือจาก1+2</t>
  </si>
  <si>
    <t>เหลือจาก 1</t>
  </si>
  <si>
    <t>ยุทธศาสตร์ที่ 1กลยุทธ์ที่ 1 บัญชีสรุปโครงการของจังหวัด 33 โครงการ 399,248,197 บาท</t>
  </si>
  <si>
    <t>ต่างกันอยู่ 18 ล้านบาท ยังหาไม่เจอว่าโครงการใดที่ขาดหายไป</t>
  </si>
  <si>
    <t>จังหวัดอาจรวมไม่ครบ</t>
  </si>
  <si>
    <t>ปทุมธานี ผอ.รับเล่มแผนปฏิบัติการ เมื่อวันที่ 4 มกราคม 2554 จันดารา รับเล่มเมื่อ 6 มกราคม 2554 เริ่มดำเนินการพิจารณาวันที่ 6 มกราคม 2554 ดำเนินการแล้วเสร็จเมื่อ 14 มกราคม 2554</t>
  </si>
  <si>
    <t>สระบุรี ผอ.รับเล่มแผนปฏิบัติการ เมื่อเย็นวันศุกร์ที่ 11 มกราคม 2554 จันดารา รับเล่มเมื่อ 19มกราคม 2554 เริ่มดำเนินการพิจารณาวันที่ 19 มกราคม 2554 ดำเนินการแล้วเสร็จเมื่อ ---มกราคม 2554</t>
  </si>
  <si>
    <t>หมายเหตุ ปทุมธานี</t>
  </si>
  <si>
    <t>หมายเหตุ สระบุรี</t>
  </si>
  <si>
    <t>ส่งช้าหัก 5 คะแนน</t>
  </si>
  <si>
    <t xml:space="preserve">• จังหวัดปทุมธานี มีการปรับแผนฯ 4 ปี ทั้งหมด ตั้งแต่ปรับวิสัยทัศน์ เพิ่มประเด็นยุทธศาสตร์ และกลยุทธ์  โดยใช้เทคนิคการแยกยุทธศาสตร์ที่ 1 เดิม ออกมาเป็นยุทธศาสตร์ที่ 1 และ 2 รวมไปถึงมีการปรับเปลี่ยนตัวชี้วัดในแต่ละประเด็นยุทธศาสตร์ ให้ชัดเจนและสอดคล้องกับกลยุทธ์ที่ปรับปรุงใหม่ และอยู่ระหว่างดำเนินการตามขั้นตอน </t>
  </si>
  <si>
    <r>
      <t xml:space="preserve">• จังหวัดสระบุรี มีการปรับแผนฯ 4 ปี วิสัยทัศน์คงเดิม ปรับลดประเด็นยุทธศาสตร์ และกลยุทธ์  รวมไปถึงมีการปรับเปลี่ยนตัวชี้วัดในแต่ละประเด็นยุทธศาสตร์ ให้ชัดเจนและสอดคล้องกับกลยุทธ์ที่ปรับปรุงใหม่มากขึ้น </t>
    </r>
    <r>
      <rPr>
        <u/>
        <sz val="14"/>
        <color indexed="8"/>
        <rFont val="Cordia New"/>
        <family val="2"/>
      </rPr>
      <t>ปรับประเด็นยุทธศาสตร์ และกลยุทธ์ ที่มุ่งแก้ปัญหาที่จุดอ่อนเป็นหลัก การเขียนกลยุทธ์มีลักษณะซ้ำซ้อนกับวัตถุประสงค์และไม่กระชับสะท้อนให้เห็นว่าความคิดในประเด็นนั้นยังไม่ชัดเจน ควรพิจารณาทบทวน</t>
    </r>
    <r>
      <rPr>
        <sz val="14"/>
        <color indexed="8"/>
        <rFont val="Cordia New"/>
        <family val="2"/>
      </rPr>
      <t xml:space="preserve">และอยู่ระหว่างดำเนินการตามขั้นตอน </t>
    </r>
    <r>
      <rPr>
        <sz val="14"/>
        <color indexed="10"/>
        <rFont val="Cordia New"/>
        <family val="2"/>
      </rPr>
      <t>• มีการปรับปรุงแผนพัฒนาจังหวัดสระบุรี พ.ศ. 2553-2556 เป็นแผนพัฒนาจังหวัดสระบุรี พ.ศ. 2554-2557)</t>
    </r>
  </si>
  <si>
    <t>มีรายงานการประชุม ก.บ.จ.ปท. ที่แสดงให้เห็นว่าได้ผ่านขั้นตอนการประชาคมจังหวัด ตาม พ.ร.ฎ.</t>
  </si>
  <si>
    <t>มีรายงานการประชุม ก.บ.จ.สบ. ที่แสดงให้เห็นว่าได้ผ่านขั้นตอนการประชาคมจังหวัด ตาม พ.ร.ฎ.</t>
  </si>
  <si>
    <t xml:space="preserve">• วิสัยทัศน์  มีความเชื่อมโยงประเด็นยุทธศาสตร์มีความสอดคล้องกับทิศทางพัฒนาจังหวัด และความจำเป็นที่จะแก้ไขปัญหาของจังหวัด </t>
  </si>
  <si>
    <t xml:space="preserve">• การนำเสนอข้อมูลดีมาก มีความสมบูรณ์ ครบถ้วน เชื่อมโยงการวิเคราะห์ศักยภาพ ปัญหา และสนับสนุนวิสัยทัศน์ ประเด็นยุทธศาสตร์ และโครงการในแผนปฏิบัติการเป็นอย่างดี  </t>
  </si>
  <si>
    <r>
      <t>• ลักษณะของข้อมูลที่นำเสนอและการวิเคราะห์ยังคงเป็นประเด็นเดิม ควรมีข้อมูลเชิงพื้นที่ หรือข้อมูลที่ชี้ประเด็นยุทธศาสตร์สำคัญของจังหวัด เช่น โครงสร้างอุตสาหกรรม ควรมีการกระจายตัวของอุตสาหกรรมแต่ละประเภทในอำเภอต่างๆ อย่างไร ซึ่งจะช่วยสะท้อนให้เห็นประเด็นอื่นๆ ในพื้นที่ได้แก่ การจ้างงาน สภาพของตลาด การอยู่อาศัยของคนนอกพื้นที่ หรือแม้แต่คดีอาชญากรรมได้  โครงสร้างของเกษตรกรรมในแต่ละอำเภอ ซึ่งพันธุ์พืช/สัตว์จะสะท้อนให้เห็นถึงสภาพดิน น้ำในพื้นที่ได้ เป็นต้น
• ยังคงไม่มีข้อมูลที่เชื่อมโยงวิสัยทัศน์เรื่องฐานการผลิตวัสดุก่อสร้าง
• ระวังการนำเสนอข้อมูล/ตัวเลขไม่สอดคล้องกัน/ผิดพลาด ทำให้ผู้อ่านสับสน ได้แก่ 
-  ข้อมูลแหล่งน้ำชลประทานในหน้า 36 ที่ระบุว่ามีพื้นที่ชลประทานประมาณ 439,587 ไร่ คิดเป็นร้อยละ ๑๙.๖๖ ของพื้นที่จังหวัด และในบรรทัดถัดมากล่าวถึงมี</t>
    </r>
    <r>
      <rPr>
        <sz val="14"/>
        <color indexed="10"/>
        <rFont val="Cordia New"/>
        <family val="2"/>
      </rPr>
      <t xml:space="preserve">พื้นที่ชลประทานที่รับผิดชอบ 700,989 ไร่ </t>
    </r>
    <r>
      <rPr>
        <sz val="14"/>
        <color indexed="8"/>
        <rFont val="Cordia New"/>
        <family val="2"/>
      </rPr>
      <t xml:space="preserve">หมายความว่า พื้นที่รับผิดชอบของโครงการส่งน้ำฯ ครอบคลุมพื้นที่ชลประทานที่อยู่นอกจังหวัดด้วยใช่หรือไม่
-  ตารางในท้ายหน้า 27 ควรมีหน่วยของข้อมูลในตารางด้วย และ
• ในการวิเคราะห์สภาพแวดล้อม ควรเพิ่มข้อมูลสนับสนุนให้มากกว่านี้ เช่น หน้า51 อุปสรรค ข้อ ๔.๓ ๓) ควรระบุพื้นที่ใดบ้างในจังหวัดสระบุรีที่มีผู้นำขยะสารเคมีทิ้ง และมีสถิติเรื่องขยะพิษอย่างไร
</t>
    </r>
  </si>
  <si>
    <r>
      <t xml:space="preserve">ประมาณ ร้อยละ 27.87 ของโครงการตามแผนปฏิบัติการฯปี2555 </t>
    </r>
    <r>
      <rPr>
        <sz val="14"/>
        <color indexed="30"/>
        <rFont val="Cordia New"/>
        <family val="2"/>
      </rPr>
      <t>(มีจำนวน 17 จาก 61 โครงการ ดังนี้ :- 
 1)ยุทธศาสตร์ที่1--3จาก20โครงการ 
2)ยุทธศาสตร์ที่2--4จาก15โครงการ    
3)ยุทธศาสตร์ที่3--10จาก26โครงการ</t>
    </r>
  </si>
  <si>
    <r>
      <rPr>
        <sz val="14"/>
        <rFont val="Cordia New"/>
        <family val="2"/>
      </rPr>
      <t>ประมาณ ร้อยละ 100 ของโครงการตามแผนปฏิบัติการฯปี2555</t>
    </r>
    <r>
      <rPr>
        <sz val="14"/>
        <color indexed="9"/>
        <rFont val="Cordia New"/>
        <family val="2"/>
      </rPr>
      <t xml:space="preserve"> </t>
    </r>
    <r>
      <rPr>
        <sz val="14"/>
        <color indexed="28"/>
        <rFont val="Cordia New"/>
        <family val="2"/>
      </rPr>
      <t>(มีจำนวน 6 จาก 6 โครงการ ดังนี้ :- 
 1)ยุทธศาสตร์ที่1--2จาก2โครงการ 
2)ยุทธศาสตร์ที่2--2จาก2โครงการ    
3)ยุทธศาสตร์ที่3--2จาก2โครงการ</t>
    </r>
  </si>
  <si>
    <t xml:space="preserve">ประสานเรื่องจัดลำดับทั้ง 61 โครงการแล้ว จังหวัดไม่สามารถดำเนินการได้ </t>
  </si>
  <si>
    <t>จัดลำดับทั้ง 6 โครงการมาแล้ว</t>
  </si>
  <si>
    <t xml:space="preserve">วันที่ 19มกราคม2554 เวลา 16.00 น. นนทบุรีส่งเล่ม และอีเมล์file แบบ จ.๒ ที่แก้ไขมา เพื่อจัดทำตารางนี้ จันดารา 20-27มกราคม2554 </t>
  </si>
  <si>
    <t>เป็นโครงการที่สอดคล้องกับยุทธศาสตร์ แต่รายละเอียดกิจกรรมดำเนินการไม่ชัดเจน เป็นการดำเนินการขยายผลสำเร็จจากการดำเนินการในปี งปม.2553 แต่ไม่มีรายละเอียดผลดำเนินการดังกล่าว ว่ามีความคุ้มค่าต่อการลงทุนโครงการหรือไม่ รายละเอียดงบประมาณมีกิจกรรมศึกษาดูงาน 4 วัน 90 คน และมีค่าอาหารการประชุม 1 วัน 140 คน</t>
  </si>
  <si>
    <t>ค่าใช้จ่ายต่อหัวประมาณ 8,900  บาท สำหรับการอบรมดูงาน และปฏิบัติด้านการเกษตร เพื่อแก้ปัญหาต้นทุนและความเสียงจากการปลูกพืชเชิงเดี่ยว</t>
  </si>
  <si>
    <r>
      <t xml:space="preserve">• จังหวัดนนทบุรี ไม่มีการปรับแผนฯ 4 ปี แต่เพิ่มเติมโครงการจำนวนมากใน -ร่าง-แผนปฏิบัติการปี 2555 </t>
    </r>
    <r>
      <rPr>
        <sz val="14"/>
        <color indexed="10"/>
        <rFont val="Cordia New"/>
        <family val="2"/>
      </rPr>
      <t>ส่งล่าช้ากว่ากำหนดมาก หัก 5 คะแนน (วันที่ 19มกราคม2554 เวลา 16.00 น. นนทบุรีส่งเล่ม ไม่แนบ CDไฟล์และไม่มีรายงานการประชุมหรือสิ่งที่ส่งมาด้วย 3 แนบมาด้วย และอีเมล์file แบบ จ.๒ ส่วนข้อมูลพื้นฐานโครงการทยอยส่งไฟล์มาเพียง 5 กลยุทธ์จาก 12 กลยุทธ์)</t>
    </r>
  </si>
  <si>
    <t>นนทบุรี ตั้งแต่ปีแรกที่เสนอแผนมา ไม่มีข้อมูลการวิเคราะห์ ส่วนข้อมูลแสดงศักยภาพก็พอมีบ้าง</t>
  </si>
  <si>
    <t>ไม่มีข้อมูล SWOT มีแต่ข้อมูลสภาพทั่วไปของจังหวัด</t>
  </si>
  <si>
    <t>ประมาณ ร้อยละ 43.59 ของโครงการตามแผนปฏิบัติการฯปี2555 (มีจำนวน 34 จาก 78 โครงการ ดังนี้ :- 
 1)ยุทธศาสตร์ที่1--15จาก58โครงการ 
2)ยุทธศาสตร์ที่2--5จาก6โครงการ    
3)ยุทธศาสตร์ที่3--14จาก14โครงการ</t>
  </si>
  <si>
    <t>ค่าใช้จ่ายในการบริหารงานจังหวัดแบบบูรณาการ</t>
  </si>
  <si>
    <t>ภารกิจปกติ</t>
  </si>
  <si>
    <t>สอดคล้องกับยุทธศาสตร์</t>
  </si>
  <si>
    <r>
      <t xml:space="preserve">โครงการเน้นกิจกรรมอบรมเข้าค่ายเด็กนักเรียน </t>
    </r>
    <r>
      <rPr>
        <sz val="9"/>
        <color indexed="30"/>
        <rFont val="Tahoma"/>
        <family val="2"/>
      </rPr>
      <t xml:space="preserve"> </t>
    </r>
    <r>
      <rPr>
        <sz val="9"/>
        <color indexed="8"/>
        <rFont val="Tahoma"/>
        <family val="2"/>
      </rPr>
      <t xml:space="preserve"> ขยายพื้นที่ดำเนินการ ที่ดำเนินการต่อเนื่องจากปี2552สถานที่ดำเนินการในจังหวัด</t>
    </r>
    <r>
      <rPr>
        <sz val="9"/>
        <color indexed="30"/>
        <rFont val="Tahoma"/>
        <family val="2"/>
      </rPr>
      <t xml:space="preserve"> </t>
    </r>
    <r>
      <rPr>
        <sz val="9"/>
        <color indexed="8"/>
        <rFont val="Tahoma"/>
        <family val="2"/>
      </rPr>
      <t xml:space="preserve">นครนายกหรือตามที่เหมาะสม </t>
    </r>
    <r>
      <rPr>
        <sz val="9"/>
        <color indexed="30"/>
        <rFont val="Tahoma"/>
        <family val="2"/>
      </rPr>
      <t>ดังนั้นจึงควรประเมินผลโครงการก่อนเหมือนโครงการลำดับที่ 48</t>
    </r>
  </si>
  <si>
    <t>อบรมปลูกฝังคุณธรรมจริยธรรมแก่เด็ก เยาวชน400คน/ยังไม่มีแผนปฏิบัติงาน</t>
  </si>
  <si>
    <t>จัดเวทีประชาคม อบรมสร้างวิทยากรเครือข่าย ขยายพื้นที่ดำเนินการจากปี2552+จัดซื้ออุปกรณ์คอมพิวเตอร์ประจำศูนย์การเรียนรู้ 6 ศูนย์ จัดทำป้ายและซื้อสื่ออุปกรณ์สำหรับการพัฒนาการเด็กและเยาวชน</t>
  </si>
  <si>
    <t>โครงการเน้นระดับจุลภาค+เป็นบริการสาธารณะภารกิจประจำของกระทรวงศึกษาธิการ+ไม่ระบุว่ายังใช้อาคารเดิมอยู่หรือไม่+งเพราะต้องรื้อถอนอาคารเดิมในขณะก่อสร้างอาคารใหม่จะใช้ที่ไหนดเรียน+ขาดความพร้อมของพื้นที่ก่อสร้างอยู่ระหว่างศึกษาความเหมาะสมเลือกพื้นที่ดำเนินการ</t>
  </si>
  <si>
    <t>โครงการเน้นระดับจุลภาค+เป็นบริการสาธารณะภารกิจประจำของกระทรวงศึกษาธิการ+ไม่ระบุว่ายังใช้อาคารเดิมอยู่หรือไม่เพราะต้องรื้อถอนอาคารเดิมในขณะก่อสร้างอาคารใหม่จะใช้ที่ไหนเรียน+อยู่ระหว่างการเตรียมพื้นที่ดำเนินการ(ศึกษาความเหมาะสมและกำหนดพื้นที่)</t>
  </si>
  <si>
    <t>งานประจำของสำนักงานวัฒนธรรมจังหวัด              ตามแบบของสำนักงานคณะกรรมการวัฒนธรรมแห่งชาติ</t>
  </si>
  <si>
    <t>720+180</t>
  </si>
  <si>
    <t>อบรมความรู้คุณธรรมจริยธรรม กฎหมายแก่ประชาชน 6 อำเภอ และผู้นำชุมชน 52 ตำบล รวม 6รุ่นๆละ 150 คน</t>
  </si>
  <si>
    <t>โครงการเน้นระดับจุลภาค+เป็นบริการสาธารณะภารกิจประจำของกระทรวงศึกษาธิการ</t>
  </si>
  <si>
    <t>1.28 พัฒนาศูนย์การเรียนรู้ของชุมชนตลอดชีวิต         ร.ร.อนุบาลนนทบุรี</t>
  </si>
  <si>
    <t>โครงการเน้นระดับจุลภาค+เป็นบริการสาธารณะภารกิจประจำของกระทรวงศึกษาธิการ+พัฒนาระบบห้องเรียนอัจฉริยะใช้ ICTในการจัดการเรียนการสอน เพื่อเพิ่มผลสัมฤทธิ์ทางการเรียน+อยู่ระหว่างการเตรียมการ/กำหนดพื้นที่ดำเนินการ</t>
  </si>
  <si>
    <t>โครงการเน้นระดับจุลภาค+เป็นบริการสาธารณะภารกิจประจำของกระทรวงศึกษาธิการ+แบบรูปรายการหรือแผนปฏิบัติงานยังไม่สมบูรณ์(เน้นการพัฒนาบรรยากาศห้องสมุด จัดหาหนังสือ สื่อเทคโนโลยี)</t>
  </si>
  <si>
    <t>โครงการเน้นระดับจุลภาค+เป็นบริการสาธารณะภารกิจประจำของกระทรวงศึกษาธิการ+ตัวชี้วัดคือมีอาคารเรียนเพียงพอต่อความต้องการขัดกับกิจกรรมการก่อสร้างรั้ว</t>
  </si>
  <si>
    <t>เป็นงานปกติของหน่วยงาน  เน้นการจัดกิจกรรมการเรียนรู้(เข้าใจว่าเป็นการเรียนการสอนปกติให้แก่นักเรียนรวม 23,543 คน ในโรงเรียน สพท.เขต 2 จำนวน75 โรง เนื่องจากไม่มีรายละเอียดการดำเนินการ</t>
  </si>
  <si>
    <r>
      <t xml:space="preserve">โครงการเน้นระดับจุลภาค+เป็นบริการสาธารณะภารกิจประจำของกระทรวงศึกษาธิการ+กิจกรรมเป็นการปรับปรุงสนามของโรงเรียนซึ่งเป็นที่ลุ่มต่ำน้ำท่วมขังทุกปี ใช้แบบของ อบต.บางขุนกอง </t>
    </r>
    <r>
      <rPr>
        <sz val="9"/>
        <color indexed="30"/>
        <rFont val="Tahoma"/>
        <family val="2"/>
      </rPr>
      <t>ระยะเวลาโครงการ 1 ปี แต่มีการวงเงินของโครงการไว้ถึง 5ปี( ปี2554-2558 รวม14.12ล้านบาท)</t>
    </r>
  </si>
  <si>
    <r>
      <t xml:space="preserve">โครงการเน้นระดับจุลภาค+เป็นบริการสาธารณะภารกิจประจำของกระทรวงศึกษาธิการ+อยู่ระหว่างการเตรียมการพื้นที่ดำเนินการ </t>
    </r>
    <r>
      <rPr>
        <sz val="9"/>
        <color indexed="30"/>
        <rFont val="Tahoma"/>
        <family val="2"/>
      </rPr>
      <t>ระยะเวลาโครงการ 1 ปี แต่มีการวงเงินของโครงการไว้ถึง 5ปี( ปี2554-2558 รวม4.4ล้านบาท)</t>
    </r>
  </si>
  <si>
    <t>โครงการเน้นระดับจุลภาค+เป็นบริการสาธารณะภารกิจประจำของกระทรวงศึกษาธิการ+อยู่ระหว่างการเตรียมการพื้นที่ดำเนินการ</t>
  </si>
  <si>
    <t>งานส่งเสริม/งานปกติของ สพท. นบ.พัฒนาระบบการประกันคุณภาพอย่างต่อเนื่องในสถานศึกษาเพื่อให้ผ่านการประเมินภายนอกจาก สมศ. +ขาดรายละเอียดกิจกรรมดำเนินการ โดยเฉพาะอย่างยิ่ง งบประมาณของโครงการกว่าร้อยละ 72 เป็นค่าสิ่งก่อสร้าง แต่ไม่มีรายละเอียดสิ่งก่อสร้างในทั้ง 17โรง</t>
  </si>
  <si>
    <t>งานส่งเสริม/งานปกติของ สพท.นบ. ขาดรายละเอียดกิจกรรมดำเนินการ เน้นการพัฒนาศูนย์สาระการเรียนรู้ 8 กลุ่ม ใน 28 โรงเรียน</t>
  </si>
  <si>
    <t>โครงการเน้นระดับจุลภาค+เป็นบริการสาธารณะภารกิจประจำของกระทรวงศึกษาธิการ+กิจกรรมเป็นการปรับปรุงลานสนามของโรงเรียนซึ่งเป็นหลุมบ่อ น้ำท่วมขังทุกปี รวมทั้งปรับปรุงท่อและรางระบายน้ำให้ใช้งานได้ดี</t>
  </si>
  <si>
    <t>ขาดรายละเอียดกิจกรรมดำเนินการ ว่าทำอะไรบ้าง</t>
  </si>
  <si>
    <t xml:space="preserve">จัดซื้อครุภัณฑ์สื่อ ได้แก่ visualizer projector notebook จอรับภาพ เครื่องปรับอากาศ+ปรับปรุงห้อง 8 ศูนย์การเรียนรู้ </t>
  </si>
  <si>
    <t>โครงการเน้นระดับจุลภาค+เป็นบริการสาธารณะภารกิจประจำของกระทรวงศึกษาธิการ+กิจกรรมเป็นการถมปรับสนามของโรงเรียนที่เป็นสนามกีฬาของตำบลและฃฃชุมชนซึ่งน้ำท่วมขังทุกปีให้สูงขึ้นรวมทั้งจัดทำราง/ท่อระบายน้ำสู่คูคลอง</t>
  </si>
  <si>
    <t>การปรับปรุงห้องสมุดและจัดซื้อครุภัณฑ์ ไม่จำแนกวงเงินรายกิจกรรม</t>
  </si>
  <si>
    <t>โครงการเน้นระดับจุลภาค+เป็นบริการสาธารณะภารกิจประจำของกระทรวงศึกษาธิการ+งานประจำของหน่วยงาน ควรบูรณาการกับ อปท.</t>
  </si>
  <si>
    <t>งานประจำของ สพท.นบ.ทั้ง 2 เขต ในการส่งเสริมการพัฒนาบุคลากร</t>
  </si>
  <si>
    <t>โครงการเน้นระดับจุลภาค+เป็นบริการสาธารณะภารกิจประจำของกระทรวงศึกษาธิการ+งานประจำของหน่วยงาน ควรบูรณาการกับหน่วยงานฝึกอาชีพที่มีการฝึกทักษะการปูกระเบื้องให้มาฝึกอบรมในสถานที่จริง ได้แก่ หน่วยงานของกรมพัฒนาฝีมือแรงงาน กศน. หรือ วิทยาลัยการอาชีพ</t>
  </si>
  <si>
    <t>ใช้งบนี้เป็นทุนการศึกษาให้แก่กลุ่มเป้าหมาย 100 คนใน 75โรง เฉลี่ยรายละ 2,000 บาท ใช่หรือไม่ ควรหาแหล่งทุนจากเงินบริจาค</t>
  </si>
  <si>
    <t>งานปกติ ควรใช้ชุดฝึกอบรมของส่วนกลาง/ศธ. มาจัดทำสำเนา</t>
  </si>
  <si>
    <t>โครงการเน้นระดับจุลภาค+เป็นบริการสาธารณะภารกิจประจำของกระทรวงศึกษาธิการ+ควรบูรณาการกับ อปท.</t>
  </si>
  <si>
    <t xml:space="preserve">งานส่งเสริม/งานปกติของ สพท.นบ.พัฒนาระบบการประกันคุณภาพอย่างต่อเนื่องในสถานศึกษาเพื่อให้ผ่านการประเมินภายนอกจาก สมศ. +ขาดรายละเอียดกิจกรรมดำเนินการ </t>
  </si>
  <si>
    <t>งานส่งเสริม/งานปกติของ สพท.นบ.ในการจัดทำแผนกลยุทธ์ในการพัฒนาพร้อมรองรับการกระจายอำนาจ โดยควรบูรณาการกับ อปท.</t>
  </si>
  <si>
    <t>เป็นการจัดซื้อครุภัณฑ์(งานระบบ) เทคโนโลยีการสอนสารสนเทศ ได้แก่ internet servers hubs ระบบLAN และ Firewall เป็นโครงการที่เคยขอรับการสนับสนุนจาก อบจ.</t>
  </si>
  <si>
    <t>โครงการเน้นระดับจุลภาค+เป็นบริการสาธารณะภารกิจประจำของกระทรวงศึกษาธิการ+พัฒนาห้องสมุดพร้อมอุปกรณ์ เป็นห้องสมุดมีชีวิตด้าน IT แต่ยังขาดรายละเอียดกิจกรรมดำเนินการ</t>
  </si>
  <si>
    <t>ซื้อครุภัณฑ์ สื่อการเรียนการสอนที่ทันสมัย แต่ขาดรายละเอียด</t>
  </si>
  <si>
    <t>โครงการเน้นระดับจุลภาค+เป็นบริการสาธารณะภารกิจประจำของกระทรวงศึกษาธิการ+ขาดรายละเอียดกิจกรรมว่าทำอะไรบ้างจึงเป็นห้องสมุดอิเล็กทรอนิกส์ที่ทันสมัย</t>
  </si>
  <si>
    <t>โครงการเน้นระดับจุลภาค+เป็นบริการสาธารณะภารกิจประจำของกระทรวงศึกษาธิการ+ควรบูรณาการกับ อปท. กิจกรรมซ่อมแซม/จัดหาเครื่องเล่น และจัดบริเวณ</t>
  </si>
  <si>
    <t>โครงการเน้นระดับจุลภาค+เป็นบริการสาธารณะภารกิจประจำของกระทรวงศึกษาธิการ+ควรบูรณาการกับ อปท. +มีใช้เงินนอกงบประมาณ 20,000 บาท รวมเป็น 100,000 บาท</t>
  </si>
  <si>
    <t>โครงการเน้นระดับจุลภาค+เป็นบริการสาธารณะภารกิจประจำของกระทรวงศึกษาธิการ+ขาดรายละเอียดกิจกรรมการปรับปรุงซ่อมแซมทำห้องปฏิบัติการวิทยาศาสตร์</t>
  </si>
  <si>
    <t>โครงการเน้นระดับจุลภาค+เป็นบริการสาธารณะภารกิจประจำของกระทรวงศึกษาธิการ+กิจกรรมก่อสร้างอาคารและติดตั้งทีวีพร้อมเครื่องเล่นวีซีดี แต่ขาดรายละเอีดยวงเงินงบประมาณรายกิจกรรมดำเนินการ</t>
  </si>
  <si>
    <t>โครงการเน้นระดับจุลภาค+เป็นบริการสาธารณะภารกิจประจำของกระทรวงศึกษาธิการ+ควรบูรณาการกับ อปท. รายละเอียดโครงการเหมือนโครงการลำดับที่ 99 แต่ต่างโรงเรียน</t>
  </si>
  <si>
    <t>โครงการเน้นระดับจุลภาค+สำรวจจัดซื้อหนังสือเข้าห้องสมุด ให้นักเรียนได้อ่านหนังสือจากห้องสมุดทุกวัน</t>
  </si>
  <si>
    <t>จัดซื้อวัสดุและครุภัณฑ์ประจำห้องเรียนวิทยาศาสตร์ ห้องพิเศษ และแหล่งเรียนรู้ ไม่ระบุว่าจัดซื้ออะไร+ปรับปรุงห้องคอมพิวเตอร์/ห้องเรียนวิทย์/ห้องสมุด/แหล่งเรียนรู้ในโรงเรียน+ไม่จำแนกวงเงินในรายกิจกรรม</t>
  </si>
  <si>
    <t>ขาดรายละเอียดกิจกรรมดำเนินการ ว่าทำอะไรบ้างใน 11โรงเรียน</t>
  </si>
  <si>
    <t>โครงการเน้นระดับจุลภาค+ขาดรายละเอียดวงเงินรายกิจกรรมดำเนินการ</t>
  </si>
  <si>
    <r>
      <t xml:space="preserve">แก้ปัญหาไฟฟ้าลัดวงจรที่เคยเกิดขึ้นหลายครั้ง เนื่องจากระบบสายไฟฟ้าใช้งานมานานกว่า 20 ปี </t>
    </r>
    <r>
      <rPr>
        <sz val="9"/>
        <color indexed="30"/>
        <rFont val="Tahoma"/>
        <family val="2"/>
      </rPr>
      <t xml:space="preserve"> แต่ยังอยู่ในระหว่างเตรียมการความพร้อมในพื้นที่ดำเนินการซึ่งยังมีปัญหาเรื่องความเข้าใจกับชุมชนโดยรอบโรงเรียนถึงเหตุผลความจำเป็นในการดำเนินงานตามโครงการ และแบบรูปรายการ/แผนปฏิบัติการยังไม่สมบูรณ์                   โครงการเน้นระดับจุลภาค+เป็นบริการสาธารณะภารกิจประจำของกระทรวงศึกษาธิการ+ควรบูรณาการกับ ชุมชนและ อปท. เพื่อร่วมกันแก้ไขปัญหา</t>
    </r>
  </si>
  <si>
    <t>โครงการเน้นระดับจุลภาค+จัดหาสื่อการเรียนการสอน/จัดกิจกรรมการเรียนรู้+ขาดรายละเอียดวงเงินรายกิจกรรมดำเนินการ</t>
  </si>
  <si>
    <t>ตัวหนังสือสีแดง คือ อยู่ระหว่างการพิจารณาโครงการในworksheetถัดไป</t>
  </si>
  <si>
    <t>ส่วนต่าง</t>
  </si>
  <si>
    <t>ลำดับที่1+2</t>
  </si>
  <si>
    <t>จังหวัดรวมขาดกลยุทธ์ที่5 2โครงการสุดท้าย</t>
  </si>
  <si>
    <r>
      <t xml:space="preserve">ลำดับความสำคัญนี้เรียงจากเอกสารแผนปฏิบัติการจังหวัดนนทบุรี </t>
    </r>
    <r>
      <rPr>
        <sz val="9"/>
        <color indexed="10"/>
        <rFont val="Tahoma"/>
        <family val="2"/>
      </rPr>
      <t xml:space="preserve">ลำดับความสำคัญของโครงการเรียงมาในเฉพาะแต่ละกลยุทธ และหากจะเรียงลำดับใหม่ให้เรียงตาม ลำดับความสำคัญของกลยุทธ ด้วย </t>
    </r>
  </si>
  <si>
    <t>อยู่</t>
  </si>
  <si>
    <t>แผน 4 ปี</t>
  </si>
  <si>
    <t>ไม่</t>
  </si>
  <si>
    <r>
      <t xml:space="preserve">ไม่สอดคล้องเนื่องจากซื้อครุภัณฑ์เป็นหลัก          +ขาดรายละเอียดโครงการ+น่าจะเป็นโครงการเดียวกันกับโครงการในแผนปฏิบัติการไทรเข้มแข็ง2555 เหมือนกันทั้งชื่อโครงการและจำนวนงบประมาณ เนื่องจากไม่ระบุพื้นที่ชัดเจนว่าเป็นหมู่บ้านใดบ้าง และในโครงการของจังหวัดเป็นโครงการต่อเนื่อง 2553-2556 โดย ปี 2553 เป้าหมาย 38 ชุมชน ปีถัดๆไปปีละ 50 ชุมชน     </t>
    </r>
    <r>
      <rPr>
        <sz val="9"/>
        <color indexed="10"/>
        <rFont val="Tahoma"/>
        <family val="2"/>
      </rPr>
      <t xml:space="preserve">ในแบบข้อมูลพื้นฐานของโครงการ (7)และ(8)วงเงินของโครงการนี้ปี 2554 คือ 10.5 ล้านบาท ซึ่งไม่ตรงกับวงเงินในตารางแผนปฏิบัติการ ตามแบบ จ.2 คือ 7.5 ล้านบาท </t>
    </r>
    <r>
      <rPr>
        <sz val="9"/>
        <color indexed="56"/>
        <rFont val="Tahoma"/>
        <family val="2"/>
      </rPr>
      <t xml:space="preserve">นอกจากนี้เมื่อติดตั้งแล้วเสร็จ ที่ทำการปกครองจังหวัดมีแผนยกครุภัณฑ์ให้แก่ อปท.ต้องมีการบำรุงรักษาต่อเนื่องต้องมีงบประมาณสนับสนุนต่อเนื่อง </t>
    </r>
    <r>
      <rPr>
        <sz val="9"/>
        <color indexed="60"/>
        <rFont val="Tahoma"/>
        <family val="2"/>
      </rPr>
      <t>เห็นควรให้มีการประเมินผลโครงการที่ดำเนินการในปี 2553 ก่อนที่จะให้งปม.ต่อเนื่องไปเรื่อยๆ ก่อน</t>
    </r>
  </si>
  <si>
    <r>
      <t xml:space="preserve">กลยุทธ5 89โครงการ  </t>
    </r>
    <r>
      <rPr>
        <sz val="9"/>
        <color indexed="10"/>
        <rFont val="Tahoma"/>
        <family val="2"/>
      </rPr>
      <t>priority 5  ยังไม่ได้ตรวจสอบกับแผน 4 ปี เนื่องจากโครงการเยอะมากๆ ตาลายไปหมดแล้วค่ะ</t>
    </r>
  </si>
  <si>
    <t>วันศุกร์ที่ 25 ธันวาคม 2552 คุณอรรคพล กลุ่มยุทธศาสตร์ จว.นนทบุรี มาส่งเอกสารเพิ่ม(รายงานการประชุมฯ) ได้แจ้งให้จัดลำดับ 158 โครงการให้ด้วย แล้วจึงจัดลำดับความสำคัญใหม่ และให้การสนับสนุน ลำดับ 1 และ2 ใหม่</t>
  </si>
  <si>
    <r>
      <t xml:space="preserve">๑.๒ สายใยรักแห่งครอบครัวในพระบรมราชูปถัมภ์ฯ </t>
    </r>
    <r>
      <rPr>
        <i/>
        <sz val="9"/>
        <rFont val="Tahoma"/>
        <family val="2"/>
      </rPr>
      <t xml:space="preserve">    
 ส่งเสริมหมู่บ้านนำร่อง อำเภอละ 1 จุด อบรมอาชีพสมาชิกโครงการ 300 คน (54,000บาท) และสนับสนุนปัจจัยการผลิต(330,000 บาท)จัดแปลงเรียนรู้(90,000บาท) จัดตลาดนัด(280,200บาท)</t>
    </r>
  </si>
  <si>
    <r>
      <t xml:space="preserve">๑.๓ รวมใจรักษ์พิทักษ์เยาวสตรีจังหวัดนนทบุรี      </t>
    </r>
    <r>
      <rPr>
        <i/>
        <sz val="9"/>
        <rFont val="Tahoma"/>
        <family val="2"/>
      </rPr>
      <t xml:space="preserve">กิจกรรมอบรมในต่างจังหวัดแก่เยาวชนสตรี 480 คน (6 รุ่นๆละ80คน)2วัน2คืน เพื่อให้ตระหนักและสร้างทักษะป้องกันการมีเพศสัมพันธ์ก่อนวัยอันควรและการตั้งครรภ์ไม่พึงประสงค์ </t>
    </r>
  </si>
  <si>
    <r>
      <t>๑.๔ พัฒนาศักยภาพผู้ปกครองเด็กพิการรุนแรงและยากจน</t>
    </r>
    <r>
      <rPr>
        <u/>
        <sz val="9"/>
        <rFont val="Tahoma"/>
        <family val="2"/>
      </rPr>
      <t>(ชื่อโครงการในแบบ จ.๒ และข้อมูลพื้นฐานโครงการ ไม่สอดคล้องกัน ควรใช้ชื่อที่สอดคล้องกับแผนพัฒนาจังหวัด</t>
    </r>
    <r>
      <rPr>
        <sz val="9"/>
        <rFont val="Tahoma"/>
        <family val="2"/>
      </rPr>
      <t xml:space="preserve">)     
 </t>
    </r>
    <r>
      <rPr>
        <i/>
        <sz val="9"/>
        <rFont val="Tahoma"/>
        <family val="2"/>
      </rPr>
      <t>กิจกรรมเข้าค่าย 3 วัน 2 คืน เพื่อพัฒนาความรู้ความเข้าใจพื้นฐานเกี่ยวกับเด็กพิการ และวางแผนการดูแลช่วยเหลือ จัดทำแผนบริการเฉพาะครอบครัว</t>
    </r>
  </si>
  <si>
    <t xml:space="preserve">สอดคล้องกับประเด็นยุทธศาสตร์   </t>
  </si>
  <si>
    <r>
      <t xml:space="preserve">๑.๕ ค่ายคุณธรรมนำใจเยาวชนนนทบุรี     
</t>
    </r>
    <r>
      <rPr>
        <i/>
        <sz val="9"/>
        <rFont val="Tahoma"/>
        <family val="2"/>
      </rPr>
      <t xml:space="preserve"> อบรมเข้าค่ายแก่เด็กและครอบครัวเด็ก รุ่นละ 600 คน 6 รุ่น รวม 3,600 คน(รุ่นละ 300 ครอบครัว)</t>
    </r>
  </si>
  <si>
    <r>
      <rPr>
        <u/>
        <sz val="9"/>
        <rFont val="Tahoma"/>
        <family val="2"/>
      </rPr>
      <t>กิจกรรมไม่ชัดเจน</t>
    </r>
    <r>
      <rPr>
        <sz val="9"/>
        <rFont val="Tahoma"/>
        <family val="2"/>
      </rPr>
      <t xml:space="preserve"> เป้าหมาย วัด 2 แห่ง สถานศึกษา 14 แห่ง เกิดความตระหนักการเป็นกลไกดูแลพัฒนาเด็ก และให้เยาวชน 1800 คน มีความรู้ เข้าใจ มีภูมิคุ้มกัน ป้องกันและแก้ไขพฤติกรรมเสียง</t>
    </r>
  </si>
  <si>
    <r>
      <t xml:space="preserve">๑.๖ พัฒนาคุณภาพชีวิตและการเรียนรู้ของเด็กปฐมวัยโรงเรียน     
 </t>
    </r>
    <r>
      <rPr>
        <i/>
        <sz val="9"/>
        <rFont val="Tahoma"/>
        <family val="2"/>
      </rPr>
      <t>จัดหาเครื่องเล่นสนามให้แก่โรงเรียน 11 แห่ง ในพื้นที่ สพท.เขต 1</t>
    </r>
  </si>
  <si>
    <t xml:space="preserve">เป็นภารกิจที่ อปท. ควรสนับสนุน    </t>
  </si>
  <si>
    <r>
      <t xml:space="preserve">๑.๗ สื่อการเรียนรู้ ๘ กลุ่มสาระเพื่อพัฒนาคุณภาพการจัดการเรียนการสอนอย่างยั่งยืน     
 </t>
    </r>
    <r>
      <rPr>
        <i/>
        <sz val="9"/>
        <rFont val="Tahoma"/>
        <family val="2"/>
      </rPr>
      <t>จัดซื้อสื่อฯ อุปกรณ์ สำหรับ 8 สาระการเรียนรู้ ทุกระดับ</t>
    </r>
  </si>
  <si>
    <t xml:space="preserve">ภารกิจ ของ สพท.    </t>
  </si>
  <si>
    <r>
      <t xml:space="preserve">๑.๘ สื่อหุ่นยนต์เพื่อการพัฒนาพหุปัญญา     
 </t>
    </r>
    <r>
      <rPr>
        <i/>
        <sz val="9"/>
        <rFont val="Tahoma"/>
        <family val="2"/>
      </rPr>
      <t>จัดหาชุดพัฒนาการเรียนรู้แบบบูรณาการด้วยสื่อหุ่นยนต์</t>
    </r>
  </si>
  <si>
    <t xml:space="preserve">ภารกิจ Function    </t>
  </si>
  <si>
    <t>๑.๙ แข่งขันคอมพิวเตอร์สำหรับเยาวชน</t>
  </si>
  <si>
    <r>
      <t xml:space="preserve">๑.๑ พัฒนาศักยภาพการให้บริการประชาชนในเชิงรุก     
</t>
    </r>
    <r>
      <rPr>
        <i/>
        <sz val="9"/>
        <rFont val="Tahoma"/>
        <family val="2"/>
      </rPr>
      <t xml:space="preserve"> ออกหน่วยเคลื่อนที่(49-52 หน่วยงานราชการและเอกชนเข้าร่วมออกหน่วย) 12 ครั้ง ใน 6 อำเภอ(ค่าจ้างเหมาครั้งละ 100,000 บาท)</t>
    </r>
  </si>
  <si>
    <t xml:space="preserve">๑.๒ เพิ่มประสิทธิภาพการให้บริการศูนย์บริการร่วมจังหวัดนนทบุรี </t>
  </si>
  <si>
    <t xml:space="preserve">ภารกิจปกติ   </t>
  </si>
  <si>
    <r>
      <t xml:space="preserve">๑.๓ ปรับปรุงต่อเติมอาคารที่ว่าการอำเภอบางใหญ่ </t>
    </r>
    <r>
      <rPr>
        <u/>
        <sz val="9"/>
        <rFont val="Tahoma"/>
        <family val="2"/>
      </rPr>
      <t xml:space="preserve">(ชื่อโครงการในแบบ จ.๒ ไม่สอดคล้องกับเอกสารข้อมูลพื้นฐานโครงการ)     </t>
    </r>
    <r>
      <rPr>
        <sz val="9"/>
        <rFont val="Tahoma"/>
        <family val="2"/>
      </rPr>
      <t xml:space="preserve">
</t>
    </r>
    <r>
      <rPr>
        <i/>
        <sz val="9"/>
        <rFont val="Tahoma"/>
        <family val="2"/>
      </rPr>
      <t xml:space="preserve"> อาคารแบบ คศล.2 ชั้น ขนาดกว้าง 8 เมตร ยาว 20 เมตร</t>
    </r>
  </si>
  <si>
    <t xml:space="preserve">ภารกิจ Function  </t>
  </si>
  <si>
    <r>
      <t xml:space="preserve">๑.๑ ส่งเสริมการท่องเที่ยวจังหวัดนนทบุรี     
</t>
    </r>
    <r>
      <rPr>
        <i/>
        <sz val="9"/>
        <rFont val="Tahoma"/>
        <family val="2"/>
      </rPr>
      <t xml:space="preserve">  เป็นการจัดกิจกรรมการท่องเที่ยว 5 รายการ 
รวมทั้งมีการจัดจ้างเจ้าหน้าที่บริการข้อมูลนักท่องเที่ยวประจำ ศูนย์บริการข้อมูลนักท่องเที่ยว 2 แห่ง ที่ท่าน้ำนนท์ และท่าน้ำวัดปรมัยยิกาวาส (เกาะเกร็ด)     
 ซึ่งมีการดำเนินงานกิจกรรมท่องเที่ยวดังนี้  </t>
    </r>
  </si>
  <si>
    <r>
      <t xml:space="preserve">กิจกรรมงานเกริกฟ้าก้องปฐพีชาวนนทบุรีสดุดีมหาราชา      
</t>
    </r>
    <r>
      <rPr>
        <i/>
        <sz val="9"/>
        <rFont val="Tahoma"/>
        <family val="2"/>
      </rPr>
      <t xml:space="preserve"> ซึ่งมีกิจกรรมย่อย คือ
1.   จัดนิทรรศการเทิดพระเกียรติ พระบาทสมเด็จพระเจ้าอยู่หัว
2.  จัดกิจกรรมทางศาสนา โดยให้ศาสนาทุกศาสนา ร่วมประกอบพิธีทางศาสนา เพื่อเป็นการถวายพระพร
3.   จัดเรือนำเที่ยวไหว้พระ 9 วัด
4.   จัดแสดงแสงสีเสียง และจุดพลุเทิดพระเกียรติ
5.   จัดแสดงสินค้าบริเวณท่าน้ำปากเกร็ด
6.   จัดแสดงศิลปวัฒนธรรมพื้นบ้าน</t>
    </r>
  </si>
  <si>
    <r>
      <t xml:space="preserve"> กิจกรรมงานพฤกษากาชาด ซึ่งมีกิจกรรมย่อย คือ
</t>
    </r>
    <r>
      <rPr>
        <i/>
        <sz val="9"/>
        <rFont val="Tahoma"/>
        <family val="2"/>
      </rPr>
      <t xml:space="preserve">1.   กิจกรรมการจัดการประกวดสวนหย่อมสวนถาด การประกวดชวนชม โกสน อโกลนีมา บอนสีและไม้ด่าง 
2.  จัดนิทรรศการด้านการเกษตรของหน่วยงานในสังกัดกระทรวงเกษตรและสหกรณ์
3.   จัดกิจกรรมโชว์ศักย์ภาพของผู้ผลิตและประกอบการไม้ดอกไม้ประดับจังหวัดนนทบุรี
4.   จัดกิจกรรมการสาธิตการเพิ่มมูลค่าผลผลิตไม้ดอกไม้ประดับและสินค้าเกษตร
5.   จัดกิจกรรมเจรจาธุรกิจระหว่างผู้ผลิตและผู้ประกอบการ
6.   กิจกรรมการแสดงวัฒนธรรมท้องถิ่นของนักเรียนจังหวัดนนทบุรี
7.  จัดกิจกรรมออกร้านจำหน่ายไม้ดอกไม้ประดับสินค้าเกษตรและผลิตภัณฑ์กลุ่มแม่บ้านเกษตรกรวิสาหกิจชุมชนสินค้า OTOP และอาหารเลื่องชื่อของจังหวัดนนทบุรี
</t>
    </r>
  </si>
  <si>
    <r>
      <t xml:space="preserve">กิจกรรมงานวัฒนธรรมสองฝั่งเจ้าพระยามหาเจษฎาบดินทร์  ซึ่งมีกิจกรรมย่อย คือ
</t>
    </r>
    <r>
      <rPr>
        <i/>
        <sz val="9"/>
        <rFont val="Tahoma"/>
        <family val="2"/>
      </rPr>
      <t>1.   วันอนุรักษ์มรดกไทย 
2.  วัฒนธรรมพื้นบ้าน เทศกาลงานประเพณี
3.   การแสดงแสงสีเสียง วีถีชีวิตชมชุน
4.   การสาธิตงานศิลปะพื้นบ้าน การทำอาหารไทย ขนมไทย การออกร้านสินค้าหนึ่งตำบลหนึ่งผลิตภัณฑ์ (OTOP)
5.   การแสดงวัฒนธรรมพื้นบ้าน และวัฒนธรรมร่วมสมัย
6.   การแข่งขันกีฬาพื้นบ้าน
7.  การจัดนิทรรศการเพื่อส่งเสริมการท่องเที่ยว</t>
    </r>
    <r>
      <rPr>
        <sz val="9"/>
        <rFont val="Tahoma"/>
        <family val="2"/>
      </rPr>
      <t xml:space="preserve">
</t>
    </r>
  </si>
  <si>
    <r>
      <t xml:space="preserve">กิจกรรมงาน The Best of Nonthaburi ซึ่งมีกิจกรรมย่อย คือ
</t>
    </r>
    <r>
      <rPr>
        <i/>
        <sz val="9"/>
        <rFont val="Tahoma"/>
        <family val="2"/>
      </rPr>
      <t xml:space="preserve">1.  จัดแสดงสินค้า OTOP และวิสากิจชุมชน มีการจำหน่ายสินค้าหนึ่งตำบล หนึ่งผลิตภัณฑ์ และสินค้าวิสากิจชุมชน เช่น ผักปลอดสารพิษ (สำนักพัฒนาชุมชนจังหวัดนนทบุรี)
2.  จัดแสดงการนำเสนอที่อยู่อาศัย บ้านจัดสรร คอนโดมิเนียม การประมูลบ้านมือสอง  (สำนักที่ดินจังหวัดนนทบุรีและกรมบังคับคดี)
 3.   นำเสนอสถานที่ท่องเที่ยวต่างๆ ทั้งทางบก และทางน้ำ รวมทั้งโรงแรมและรีสอร์ท บริษัทนำเที่ยว และบริการอื่นๆที่เกี่ยวกับการท่องเที่ยว  (สำนักงานการท่องเที่ยวแห่งและกีฬาจังหวัดนนทบุรี)
4.   นำเสนอการจัดสวนในรูปแบบต่างๆ และนำเสนอไม้ดอกไม้ประดับของจังหวัด รวมถึงผลิตภัณฑ์ที่เกี่ยวข้องกับการเกษตร จัดนิทรรศการด้านการเกษตร (สำนักงานเกษตรจังหวัดนนทบุรี)
5.   นำเสนอผลิตภัณฑ์สิ่งทอ เสื้อผ้าเครื่องหนัง เครื่องประดับ ยานยนต์ เฟอร์นิเจอร์  แบบต่าง ๆ  ของตกแต่งบ้านอุปกรณ์อำนวยความสะดวกในบ้าน ไฟฟ้า และ ผลิตภัณฑ์ที่เกี่ยวกับอุตสาหกรรมต่างๆ (สำนักงานอุตสาหกรรมจังหวัดนนทบุรี)
6.   นำเสนอสินค้าธงฟ้า (ราคาประหยัด) สินค้าอุปโภค บริโภค (สำนักงานพาณิชย์จังหวัดนนทบุรี)
7.  นำเสนอกลุ่มดูแลสุขภาพ สปา  สมุนไพร รวมทั้งอาหารเครื่องดื่มที่ได้มาตรฐาน กิจกรรมด้านอาหารสะอาดปลอดภัย จัดนิทรรศการสุขภาพ สมุนไพร  (สำนักงานสาธารณสุขจังหวัดนนทบุรี)
8.   นำเสนอนิทรรศการและจัดกิจกรรมด้านการศึกษา ศาสนา และวัฒนธรรม การแสดงบนเวทีของนักเรียน นักศึกษา นำเสนอผลงานดีเด่นของเยาวชน นักเรียน นักศึกษา   (สำนักงานวัฒนธรรมจังหวัดนนทบุรี)
9.  จัดกิจกรรมที่เวทีกลาง มีการละเล่นพื้นบ้าน การแสดงดนตรี กิจกรรมบันเทิง    นันทนาการ ควบคุมการจัดกิจกรรมบนเวที  (ฝ่ายเลขานุการการจัดงาน)
10.   จัดกิจกรรมนิทรรศการของหน่วยงานต่าง ๆ ทั้งภาครัฐและเอกชน เช่น การแสดงบัญชีครัวเรือน โครงการครอบครัวเป็นสุข การจดลิขสิทธิ์ทางปัญญา การเตือนภัยพิบัติ (สำนักงานจังหวัดนนทบุรีเป็นผู้ประสานงาน)
</t>
    </r>
  </si>
  <si>
    <r>
      <t xml:space="preserve">กิจกรรมการแห่เทียนพรรษาทางน้ำ  ซึ่งมีกิจกรรมย่อย คือ
</t>
    </r>
    <r>
      <rPr>
        <i/>
        <sz val="9"/>
        <rFont val="Tahoma"/>
        <family val="2"/>
      </rPr>
      <t xml:space="preserve">1.   จัดทำป้ายประชาสัมพันธ์การแห่เทียนเข้าพรรษาทางน้ำของอำเภอบางกรวย  จังหวัดนนทบุรี
2.  จัดประกวดการตกแต่งเรือสวยงาม ของแต่ละหน่วยราชการ และองค์กรปกครองส่วนท้องถิ่น ในจังหวัดนนทบุรี
 3.   จัดกิจกรรมนิทรรศการงานประเพณีของหน่วยงานต่าง ๆ ทั้งภาครัฐและเอกชนการเตือนภัยพิบัติ (สำนักงานจังหวัดนนทบุรีเป็นผู้ประสานงาน)
</t>
    </r>
    <r>
      <rPr>
        <sz val="9"/>
        <rFont val="Tahoma"/>
        <family val="2"/>
      </rPr>
      <t xml:space="preserve">
</t>
    </r>
  </si>
  <si>
    <r>
      <t xml:space="preserve">๑.๒ ส่งเสริมและพัฒนาการท่องเที่ยวเชิงเกษตร    
</t>
    </r>
    <r>
      <rPr>
        <i/>
        <sz val="9"/>
        <rFont val="Tahoma"/>
        <family val="2"/>
      </rPr>
      <t>-ประชาสัมพันธ์แหล่งท่องเที่ยวเชิงเกษตรของนนทบุรี 11 แหล่ง -พัฒนาความรู้ความสามารถเจ้าหน้าที่และเกษตรกร 40 ราย และ-ปรับปรุงภูมิทัศน์แหล่งท่องเที่ยวเชิงเกษตร 2 แหล่ง 1)ถนนสายไม้ดอกไม้ประดับอำเภอบางกรวย 2)ตลาดน้ำไทรน้อย อำเภอไทรน้อย</t>
    </r>
  </si>
  <si>
    <r>
      <t xml:space="preserve">๑.๓ ส่งเสริมการขยายตลาดผลิตภัณฑ์จังหวัดนนทบุรีสู่สากล     
</t>
    </r>
    <r>
      <rPr>
        <i/>
        <sz val="9"/>
        <rFont val="Tahoma"/>
        <family val="2"/>
      </rPr>
      <t>1)จัดงานแสดงสินค้า ร่วมกับหน่วยงานอื่น(พณ หอการค้า สภาอุตฯ) 5-7 วัน 1ครั้ง 2)จัดงานแสดงสินค้าระดับประเทศ 1 ครั้ง 5-7 วัน 3)ไปร่วมประชุมเจรจาการค้า/จับคู่ธุรกิจ 2-3 ครั้ง 4)คัดเลือกSMEsรับรองป้ายและส่งเสริมตราสัญลักษณ์จังหวัด</t>
    </r>
  </si>
  <si>
    <t xml:space="preserve">ภารกิจปกติ  </t>
  </si>
  <si>
    <r>
      <t xml:space="preserve">๑.๑ ส่งเสริมและสนับสนุนกิจการเพื่อสังคมของโรงงาน (CSR)     
</t>
    </r>
    <r>
      <rPr>
        <i/>
        <sz val="9"/>
        <rFont val="Tahoma"/>
        <family val="2"/>
      </rPr>
      <t xml:space="preserve"> กระตุ้นให้โรงงานที่สนใจสมัครเข้าร่วมโครงการ 40 โรงงาน</t>
    </r>
  </si>
  <si>
    <r>
      <t xml:space="preserve">๑.๒ ส่งเสริมและพัฒนากลุ่มวิสาหกิจชุมชนจังหวัดนนทบุรี     
</t>
    </r>
    <r>
      <rPr>
        <i/>
        <sz val="9"/>
        <rFont val="Tahoma"/>
        <family val="2"/>
      </rPr>
      <t xml:space="preserve"> 12 กลุ่มวิสาหกิจ ได้รับการอบรม 180 คน ดูงาน 100 คน สนับสนุนปัจจัยการผลิต 6 กลุ่ม และจัดตลาดนัด 2 ครั้งๆละ10 วัน</t>
    </r>
  </si>
  <si>
    <r>
      <t xml:space="preserve">๑.๓ ส่งเสริมการผลิตสินค้าที่ปลอดภัยและได้มาตรฐาน </t>
    </r>
    <r>
      <rPr>
        <u/>
        <sz val="9"/>
        <rFont val="Tahoma"/>
        <family val="2"/>
      </rPr>
      <t>(ชื่อโครงการในแบบ จ.๒ ไม่สอดคล้องกับชื่อในข้อมูลพื้นฐานโครงการ ควรใช้ชื่อที่สอดคล้องกับแผนพัฒนาจังหวัด)</t>
    </r>
  </si>
  <si>
    <r>
      <t>๑.๔ ส่งเสริมผู้ผลิต/ผู้ประกอบการ/เกษตรกร “นนทบุรีแบรนด์”</t>
    </r>
    <r>
      <rPr>
        <u/>
        <sz val="9"/>
        <rFont val="Tahoma"/>
        <family val="2"/>
      </rPr>
      <t>(ชื่อโครงการในแบบ จ.๒ ไม่สอดคล้องกับชื่อในข้อมูลพื้นฐานโครงการ ควรใช้ชื่อที่สอดคล้องกับแผนพัฒนาจังหวัด)</t>
    </r>
    <r>
      <rPr>
        <sz val="9"/>
        <rFont val="Tahoma"/>
        <family val="2"/>
      </rPr>
      <t xml:space="preserve">
</t>
    </r>
  </si>
  <si>
    <r>
      <t xml:space="preserve">๑.๕ พัฒนาแหล่งจำหน่ายสินค้าเกษตรปลอดภัยที่ได้รับการรับรองมาตรฐาน Q     
</t>
    </r>
    <r>
      <rPr>
        <i/>
        <sz val="9"/>
        <rFont val="Tahoma"/>
        <family val="2"/>
      </rPr>
      <t xml:space="preserve">  ตรวจรับรองมาตรฐานQตลาดสด แผงค้า ร้านค้า เป้าหมายผ่านรับรอง 20 ราย</t>
    </r>
  </si>
  <si>
    <r>
      <t xml:space="preserve">๑.๖ การประชาสัมพันธ์ การส่งเสริมการขายและการสนับสนุนผลิตภัณฑ์ OTOP ให้มีมาตรฐานสูงขึ้น มี 3 กิจกรรมหลัก     
 </t>
    </r>
    <r>
      <rPr>
        <i/>
        <sz val="9"/>
        <rFont val="Tahoma"/>
        <family val="2"/>
      </rPr>
      <t xml:space="preserve">1)จ้าง มทร.สุวรรณภูมิ และมรภ.พระนคร ทำR&amp;Dพัฒนาบรรจุภัณฑ์ การตลาด      
 2)จัดแสดงจำหน่าย OTOP รวม 16 ครั้ง(ระดับอำเภอๆละ 2 ครั้ง ระดับจังหวัด 4 ครั้ง) </t>
    </r>
    <r>
      <rPr>
        <i/>
        <u/>
        <sz val="9"/>
        <rFont val="Tahoma"/>
        <family val="2"/>
      </rPr>
      <t>งปม.รวม 2 กิจกรรม 7.85 ล้านบาท</t>
    </r>
    <r>
      <rPr>
        <i/>
        <sz val="9"/>
        <rFont val="Tahoma"/>
        <family val="2"/>
      </rPr>
      <t xml:space="preserve">      
 3)ให้ความรู้แก่ผู้ผลิต ผู้ประกอบการด้านการบริหารจัดการการผลิต การตลาด การจัดการทุน การจัดทำแผนธูรกิจ 100 คน งปม. 3แสนบาท รวมทั้งมี งปม.ผลิตบรรจุภัณฑ์ตามผลวิจัย 2 แสนบาท แผ่นพับ ปชส. 3 แสนบาท</t>
    </r>
  </si>
  <si>
    <r>
      <t xml:space="preserve">ให้ 30 ผลิตภัณฑ์ขึ้นไป จาก 133 ผลิตภัณฑ์ ที่ได้ระดับดาว 1-4 ดาว มีคุณภาพได้มาตรฐาน มีระดับดาวสูงขึ้น เป็นการดำเนินการต่อเนื่องจากปี 2554              ในโครงการจ้างสถาบันการศึกษาทำวิจัยและพัฒนาเฉพาะบรรจุภัณฑ์เท่านั้น  </t>
    </r>
    <r>
      <rPr>
        <u/>
        <sz val="9"/>
        <rFont val="Tahoma"/>
        <family val="2"/>
      </rPr>
      <t>หลักการเหตุผลไม่ชัดเจน</t>
    </r>
    <r>
      <rPr>
        <sz val="9"/>
        <rFont val="Tahoma"/>
        <family val="2"/>
      </rPr>
      <t>ว่าทั้ง 133 ผลิตภัณฑ์ที่ได้มาตรฐานระดับดาว เพียง 1-4 ดาว นั้นเป็นเพราะ</t>
    </r>
    <r>
      <rPr>
        <u/>
        <sz val="9"/>
        <rFont val="Tahoma"/>
        <family val="2"/>
      </rPr>
      <t>ผลิตภัณฑ์มีปัญหาเรื่องบรรจุภัณฑ์ เพียงอย่างเดียวหรือไม่</t>
    </r>
    <r>
      <rPr>
        <sz val="9"/>
        <rFont val="Tahoma"/>
        <family val="2"/>
      </rPr>
      <t xml:space="preserve"> หรือมีปัญหาที่คุณลักษณะ/คุณภาพของผลิตภัณฑ์ที่ไม่สอดคล้อง/เป็นที่ต้องการของผู้บริโภคด้วยหรือไม่  และไม่มีรายละเอียด งปม.กิจกรรมนี้แยกจากการจัดแสดงจำหน่ายสินค้า นอกจากนี้การจัดงานแสดงและจำหน่ายผลิตภัณฑ์เป็นการเพิ่มช่องทางจำหน่ายที่ไม่ถาวร เป็นแค่การ ปชส.</t>
    </r>
  </si>
  <si>
    <r>
      <t xml:space="preserve">๑.๑ ธรรมาภิบาลสิ่งแวดล้อมโรงงานจังหวัดนนทบุรี     
</t>
    </r>
    <r>
      <rPr>
        <i/>
        <sz val="9"/>
        <rFont val="Tahoma"/>
        <family val="2"/>
      </rPr>
      <t xml:space="preserve"> กิจกรรมสำรวจข้อมูลโรงงานที่มีปัญหาการร้องเรียน ปชส.เชิญโรงงานเข้าร่วมโครงการ ก่อนจัดชี้แจง และคัดเลือกโรงงานเพื่อเข้าโครงการ 20 โรง ตรวจติดตามผลการดำเนินงาน</t>
    </r>
  </si>
  <si>
    <r>
      <t xml:space="preserve">๑.๑ ส่งเสริมและพัฒนาการบริหารจัดการการผลิต ECO พอเพียง </t>
    </r>
    <r>
      <rPr>
        <u/>
        <sz val="9"/>
        <rFont val="Tahoma"/>
        <family val="2"/>
      </rPr>
      <t xml:space="preserve">(ชื่อโครงการในแบบ จ.๒ ไม่สอดคล้องกับชื่อในข้อมูลพื้นฐานโครงการ ควรใช้ชื่อที่สอดคล้องกับแผนพัฒนาจังหวัด)  </t>
    </r>
    <r>
      <rPr>
        <sz val="9"/>
        <rFont val="Tahoma"/>
        <family val="2"/>
      </rPr>
      <t xml:space="preserve">  
 </t>
    </r>
    <r>
      <rPr>
        <i/>
        <sz val="9"/>
        <rFont val="Tahoma"/>
        <family val="2"/>
      </rPr>
      <t>อบรมเกษตรกรผู้ปลูกพืชผัก ไม้ดอกไม้ประดับ ไม้ผลไม้ยืนต้น จำนวน13,500 คน(6 อำเภอๆละ 2,250 ราย ใน 3 กิจกรรมๆละ 750 ราย)</t>
    </r>
  </si>
  <si>
    <r>
      <t xml:space="preserve">๑.๒ ส่งเสริมและพัฒนากลุ่มส่งเสริมอาชีพด้านการเกษตร     
 กิจกรรมที่ 1  อบรมดูงาน(2วัน1คืน) แก่กลุ่มส่งเสริมอาชีพการเกษตร(12 กลุ่ม 72 คน จาก 6 อำเภอ) สนับสนุนปัจจัยการผลิต(พันธุ์พืชและสัตว์ 240 ราย) </t>
    </r>
    <r>
      <rPr>
        <u/>
        <sz val="9"/>
        <rFont val="Tahoma"/>
        <family val="2"/>
      </rPr>
      <t>399,000 บาท</t>
    </r>
    <r>
      <rPr>
        <sz val="9"/>
        <rFont val="Tahoma"/>
        <family val="2"/>
      </rPr>
      <t xml:space="preserve"> และกิจกรรมที่ 2 ฝึกภาวะผู้นำและอบรมผลิตเห็ด ปลูกไม้กระถาง ปลูกพืชไร้ดิน ผลิตเบเกอรี่ แปรรูปอาหาร แก่กลุ่มยุวเกษตร(100 คน) </t>
    </r>
    <r>
      <rPr>
        <u/>
        <sz val="9"/>
        <rFont val="Tahoma"/>
        <family val="2"/>
      </rPr>
      <t>200,000 บาท</t>
    </r>
  </si>
  <si>
    <r>
      <t xml:space="preserve">๑.๓ พัฒนาการเกษตรตามแนวทฤษฎีใหม่ โดยยึดหลัก ECO พอเพียง     
 </t>
    </r>
    <r>
      <rPr>
        <i/>
        <sz val="9"/>
        <rFont val="Tahoma"/>
        <family val="2"/>
      </rPr>
      <t>คัดเลือกพื้นที่ และเกษตรกร ใน 3 หมู่บ้านเป้าหมาย 120 ราย มาอบรมการเกษตรทฤษฎีใหม่</t>
    </r>
  </si>
  <si>
    <r>
      <t xml:space="preserve">๑.๔ นำร่องสร้างฐานความรู้ด้านพลังงานในศูนย์การเรียนรู้การเกษตร     
 </t>
    </r>
    <r>
      <rPr>
        <i/>
        <sz val="9"/>
        <rFont val="Tahoma"/>
        <family val="2"/>
      </rPr>
      <t>ติดตั้งครุภัณฑ์ วัสดุ สร้างโรงเรือนในศูนย์เรียนรู้การเกษตร 2 แห่ง(738,000 บาท) และอบรมเกษตรกร 200 คน(240,000 บาท)</t>
    </r>
  </si>
  <si>
    <r>
      <t xml:space="preserve">๑.๕ จัดตลาดสินค้ากลุ่มอาชีพจังหวัดนนทบุรี     
 </t>
    </r>
    <r>
      <rPr>
        <i/>
        <sz val="9"/>
        <rFont val="Tahoma"/>
        <family val="2"/>
      </rPr>
      <t>จ้างเหมาจัดตลาด 1 ครั้ง 5 วัน ให้กลุ่มอาชีพ 160 กลุ่มเข้าร่วมจำหน่าย</t>
    </r>
  </si>
  <si>
    <r>
      <t xml:space="preserve">๑.๑ ทางเลือกใหม่กับอาชีพ (ผู้ว่างงาน ผู้ด้อยโอกาส 120 คน)
   กิจกรรมประกอบด้วย
</t>
    </r>
    <r>
      <rPr>
        <i/>
        <sz val="9"/>
        <rFont val="Tahoma"/>
        <family val="2"/>
      </rPr>
      <t xml:space="preserve"> 1. สำรวจและวิเคราะห์อาชีพอิสระที่ต้องการฝึก
2. รับสมัครและคัดเลือกผู้เข้าร่วมโครงการฝึกอาชีพ
3. ดำเนินการฝึกอาชีพ
4. สรุปผลการดำเนินการ/รายงาน</t>
    </r>
    <r>
      <rPr>
        <sz val="9"/>
        <rFont val="Tahoma"/>
        <family val="2"/>
      </rPr>
      <t xml:space="preserve">
</t>
    </r>
  </si>
  <si>
    <r>
      <t xml:space="preserve">๑.๒ การเพิ่มโอกาสให้คนพิการมีงานทำ
กิจกรรมประกอบด้วย
 </t>
    </r>
    <r>
      <rPr>
        <i/>
        <sz val="9"/>
        <rFont val="Tahoma"/>
        <family val="2"/>
      </rPr>
      <t xml:space="preserve">1. ของบประมาณในการจ้างผู้พิการทำงานในหน่วยงานราชการ ตำแหน่งลูกจ้างชั่วคราว  วุฒิประกาศนียบัตรวิชาชีพชั้นสูงจำนวน 16 คน และปริญญาตรี จำนวน 15  คน
 2. ประสานหน่วยงานราชการในจังหวัดที่มีความประสงค์รับคนพิการเข้าทำงานในหน้าที่   ที่เหมาะสม
 3. ดำเนินการรับสมัครคนพิการเข้าทำงานตามความสามารถเหมาะสม
 4. จัดส่งคนพิการเข้าทำงานในหน่วยงานราชการ
 5. ติดตามประเมินผลงาน
</t>
    </r>
  </si>
  <si>
    <r>
      <rPr>
        <u/>
        <sz val="9"/>
        <rFont val="Tahoma"/>
        <family val="2"/>
      </rPr>
      <t>หลักการเหตุผลไม่ชัดเจน</t>
    </r>
    <r>
      <rPr>
        <sz val="9"/>
        <rFont val="Tahoma"/>
        <family val="2"/>
      </rPr>
      <t xml:space="preserve"> ไม่มีรายละเอียดสนับสนุนว่า เป็นการส่งเสริมให้ประชาชนมีสุขภาพร่างกายที่แข็งแรงโดยการใช้รถจักรยาน  เพื่อลดภาวะโลกร้อน  และทำให้รายได้ของประชาชนเพิ่มขึ้นอย่างไร ไม่มีแบบรูปรายการและรายการคำนวณ</t>
    </r>
  </si>
  <si>
    <t xml:space="preserve">กลยุทธ์ที่ ๒ สร้างความมั่นคง ปลอดภัยในชีวิต ทรัพย์สิน และการจราจร </t>
  </si>
  <si>
    <r>
      <t xml:space="preserve">ประเด็นยุทธศาสตร์ที่ ๑ พัฒนาให้เป็นเมืองที่อยู่อาศัยชั้นดีมีความปลอดภัย     
</t>
    </r>
    <r>
      <rPr>
        <i/>
        <sz val="9"/>
        <rFont val="Tahoma"/>
        <family val="2"/>
      </rPr>
      <t xml:space="preserve"> กลยุทธ์ที่ ๑ พัฒนาระบบการคมนาคมและผังเมือง</t>
    </r>
  </si>
  <si>
    <r>
      <t xml:space="preserve">ประเด็นยุทธศาสตร์ที่ ๒ พัฒนาภาคบริการของรัฐและเอกชน ให้มีคุณภาพ และได้มาตรฐาน    
</t>
    </r>
    <r>
      <rPr>
        <i/>
        <sz val="9"/>
        <rFont val="Tahoma"/>
        <family val="2"/>
      </rPr>
      <t xml:space="preserve">กลยุทธ์ที่ ๖ ส่งเสริมและสนับสนุนภาคบริการของรัฐ  และเอกชนให้มีคุณภาพและได้มาตรฐาน  </t>
    </r>
    <r>
      <rPr>
        <b/>
        <sz val="9"/>
        <rFont val="Tahoma"/>
        <family val="2"/>
      </rPr>
      <t xml:space="preserve">
 </t>
    </r>
  </si>
  <si>
    <r>
      <t xml:space="preserve">ประเด็นยุทธศาสตร์ที่ ๓ พัฒนาภาคการผลิตให้มีคุณภาพ และได้มาตรฐาน สามารถลดมลภาวะได้อย่างต่อเนื่อง   
</t>
    </r>
    <r>
      <rPr>
        <i/>
        <sz val="9"/>
        <rFont val="Tahoma"/>
        <family val="2"/>
      </rPr>
      <t xml:space="preserve"> กลยุทธ์ที่ ๘ ส่งเสริมและสนับสนุนภาคการผลิตให้ เข้าสู่ระบบมาตรฐาน</t>
    </r>
  </si>
  <si>
    <t>ภายในกลยุทธ์</t>
  </si>
  <si>
    <r>
      <rPr>
        <i/>
        <sz val="9"/>
        <rFont val="Tahoma"/>
        <family val="2"/>
      </rPr>
      <t>ภารกิจ Function</t>
    </r>
    <r>
      <rPr>
        <sz val="9"/>
        <rFont val="Tahoma"/>
        <family val="2"/>
      </rPr>
      <t xml:space="preserve">  </t>
    </r>
    <r>
      <rPr>
        <b/>
        <sz val="9"/>
        <rFont val="Tahoma"/>
        <family val="2"/>
      </rPr>
      <t>กิจกรรมเพื่อกระตุ้นเยาวชนใช้เวลาว่างให้เป็นประโยชน์ แต่ควรพิจารณาช่วงเวลาที่สอดคล้องกับกิจกรรมแข่งขันระดับชาติ เพื่อสร้างโอกาสที่สูงขึ้นแก่เยาวชนที่ชนะระดับจังหวัดในงานนี้</t>
    </r>
  </si>
  <si>
    <r>
      <rPr>
        <i/>
        <sz val="9"/>
        <rFont val="Tahoma"/>
        <family val="2"/>
      </rPr>
      <t xml:space="preserve">ภารกิจ อปท. </t>
    </r>
    <r>
      <rPr>
        <b/>
        <sz val="9"/>
        <rFont val="Tahoma"/>
        <family val="2"/>
      </rPr>
      <t>ลักษณะกิจกรรมคล้ายการจัดตลาดนัด OTOP</t>
    </r>
    <r>
      <rPr>
        <i/>
        <sz val="9"/>
        <rFont val="Tahoma"/>
        <family val="2"/>
      </rPr>
      <t xml:space="preserve">   </t>
    </r>
    <r>
      <rPr>
        <sz val="9"/>
        <rFont val="Tahoma"/>
        <family val="2"/>
      </rPr>
      <t xml:space="preserve">
</t>
    </r>
  </si>
  <si>
    <r>
      <rPr>
        <i/>
        <sz val="9"/>
        <rFont val="Tahoma"/>
        <family val="2"/>
      </rPr>
      <t>ภารกิจปกติ</t>
    </r>
    <r>
      <rPr>
        <sz val="9"/>
        <rFont val="Tahoma"/>
        <family val="2"/>
      </rPr>
      <t xml:space="preserve">  </t>
    </r>
    <r>
      <rPr>
        <b/>
        <u/>
        <sz val="9"/>
        <rFont val="Tahoma"/>
        <family val="2"/>
      </rPr>
      <t>เป็นการจ้างงานผู้พิการที่มาขึ้นทะเบียนไว้แล้ว 31 ราย แต่เป็นการจ้างงานที่ไม่ยั่งยืน กรมการจัดหางานมีหน้าที่โดยตรงในการเชื่อมโยงตลาดแรงงานให้ ไม่ใช่การตั้งอัตราจ้าง แม้ว่ากลุ่มนี้จะเป็นแรงงานกลุ่มพิเศษก็ตาม</t>
    </r>
  </si>
  <si>
    <r>
      <rPr>
        <b/>
        <u/>
        <sz val="9"/>
        <rFont val="Tahoma"/>
        <family val="2"/>
      </rPr>
      <t xml:space="preserve">โครงการที่ 1-31 </t>
    </r>
    <r>
      <rPr>
        <sz val="9"/>
        <rFont val="Tahoma"/>
        <family val="2"/>
      </rPr>
      <t xml:space="preserve">เป็นโครงการพัฒนาถนนเดิมเพื่อแก้ไขปัญหาจากน้ำท่วมและความปลอดภัยซึ่งสอดคล้องกับยุทธศาสตร์และกลยุทธ์ ซึ่งควรพิจารณาแผนรวมประเทศในการป้องกันน้ำท่วมด้วย     
</t>
    </r>
  </si>
  <si>
    <t xml:space="preserve"> สำหรับโครงการที่ 1   เป็นการแก้ปัญหาเรื่องถนนมีระดับต่ำกว่าที่ดินสองข้างทาง  เมื่อฝนตกทำให้เกิดน้ำท่วมขัง  ทำให้ผิว 
จราจรชำรุด และเกิดอุบัติเหตุได้ง่าย  </t>
  </si>
  <si>
    <t>สภาพเดิมแคบและถนนมีจุดชำรุดหลายจุด  ทำให้การเดินทางสัญจรไปมาไม่สะดวกและเกิดอุบัติเหตุได้ง่าย</t>
  </si>
  <si>
    <t>ไหล่ถนนติดคลองและถนนชำรุดเสียหาย  ทำให้ทางสัญจรเข้า-ออก ไม่สะดวก  เป็นเส้นทางลัด  และเป็นเส้นทางขนส่งการเกษตรและอุตสาหกรรม</t>
  </si>
  <si>
    <r>
      <t xml:space="preserve">ไหล่ถนนติดคลองและถนนชำรุดเสียหาย  ทำให้ทางสัญจรเข้า-ออก ไม่สะดวก  เป็นเส้นทางผ่านวัดลาดปลาดุก </t>
    </r>
    <r>
      <rPr>
        <sz val="9"/>
        <color indexed="10"/>
        <rFont val="Tahoma"/>
        <family val="2"/>
      </rPr>
      <t xml:space="preserve">เป็นการของบเพิ่มเติมจากปีงบประมาณ 2553 ที่ได้รับงบประมาณในกำกับของรองนายกรัฐมนตรี 8 ล้านบาท ระยะทาง 450 เมตรเป็นการดำเนินการในช่วงแรก จะเริ่มก่อสร้างเดือนเมษายน 2554 - 150 วันทำการ </t>
    </r>
  </si>
  <si>
    <r>
      <t xml:space="preserve">สอดคล้องกับประเด็นยุทธศาสตร์ </t>
    </r>
    <r>
      <rPr>
        <sz val="9"/>
        <color indexed="10"/>
        <rFont val="Tahoma"/>
        <family val="2"/>
      </rPr>
      <t>มีการติดตั้งแม่ข่าย เป็น Hub หรือ Server หลักที่กองกำกับการตำรวจภูธรนนทบุรี และติดตั้ง Server รอง 2 ชุด ที่ สภอ.เมืองและสภอ.ปากเกร็ด และServer ย่อยตามสถานีตำรวจ และกล้อง  CCTV คณะกรรมการเห็นชอบอนุมัติเฉพาะ Server ส่</t>
    </r>
    <r>
      <rPr>
        <sz val="9"/>
        <color indexed="10"/>
        <rFont val="Tahoma"/>
        <family val="2"/>
      </rPr>
      <t>วนการติดตั้</t>
    </r>
    <r>
      <rPr>
        <sz val="9"/>
        <rFont val="Tahoma"/>
        <family val="2"/>
      </rPr>
      <t>งกล้องควรขอความร่วมมือจากภาคเอกชน (ยังไม่ทราบวงเงินที่ชัดเจนที่ต้องปรับลด เนื่องจากในรายละเอียดไม่ปรากฏรายการคำนวณเกี่ยวกับราคา CCTV 100 จุด)</t>
    </r>
  </si>
  <si>
    <r>
      <t xml:space="preserve">เป็นการจัดหาเครื่องเพื่อทดแทนของเดิม  มีประสิทธิภาพการใช้งานต่ำ และเครื่องไม่พอเพียง </t>
    </r>
    <r>
      <rPr>
        <sz val="9"/>
        <color indexed="10"/>
        <rFont val="Tahoma"/>
        <family val="2"/>
      </rPr>
      <t>สอดคล้องกับยุทธศาสตร์ แต่ถูกจัดอยู่ในลำดับความสำคัญต่ำเมื่อเทียบกับโครงการอื่น</t>
    </r>
    <r>
      <rPr>
        <sz val="9"/>
        <rFont val="Tahoma"/>
        <family val="2"/>
      </rPr>
      <t xml:space="preserve"> </t>
    </r>
  </si>
  <si>
    <r>
      <t>ควรสนับสนุนงบประมาณ</t>
    </r>
    <r>
      <rPr>
        <sz val="9"/>
        <rFont val="Tahoma"/>
        <family val="2"/>
      </rPr>
      <t xml:space="preserve"> เนื่องจากเป็นเรื่องพัฒนาเร่งด่วน ป้องกันการสูญเสียทรัพย์สินและชีวิต จากการกัดเซาะตลิ่ง </t>
    </r>
    <r>
      <rPr>
        <sz val="9"/>
        <color indexed="10"/>
        <rFont val="Tahoma"/>
        <family val="2"/>
      </rPr>
      <t>ปัจจุบันจากพื้นที่ตัวอาคารถึงขอบตลิ่งที่เหลือเพียง 5 เมตร หากไม่เร่งดำเนินการ ตัวอาคารจะได้รับความเสียหาย การดำเนินการใช้แบบของกรมโยธาธิการที่กำลังก</t>
    </r>
    <r>
      <rPr>
        <sz val="9"/>
        <rFont val="Tahoma"/>
        <family val="2"/>
      </rPr>
      <t>่อสร้างที่ปากเกร็ด</t>
    </r>
  </si>
  <si>
    <r>
      <t xml:space="preserve">เป็นแหล่งเรียนรู้ และช่วยประชาชนสัญจรในยามค่ำคืน </t>
    </r>
    <r>
      <rPr>
        <sz val="9"/>
        <color indexed="10"/>
        <rFont val="Tahoma"/>
        <family val="2"/>
      </rPr>
      <t>ไม่มีความจำเป็นปัจจุบันไม่มีปัญหาไฟฟ้าไม่สะดวก</t>
    </r>
  </si>
  <si>
    <r>
      <t xml:space="preserve">๑.๘ อนุรักษ์พันธุกรรมพืช บริเวณวัดปลายคลองขุนศรี ตำบลไทรใหญ่  อำเภอไทรน้อย (เป็นการเพิ่มพื้นที่สีเขียว 10 ไร่   และสร้างฐานการเรียนรู้ 10 ฐาน)  ประกอบด้วยกิจกรรม  
</t>
    </r>
    <r>
      <rPr>
        <i/>
        <sz val="9"/>
        <rFont val="Tahoma"/>
        <family val="2"/>
      </rPr>
      <t>๑.  ทำคันกั้นน้ำ 
๒.  ปรับภูมิทัศน์  
๓.  จัดทำสวนสมุนไพร
๔.  ปลูกเสริมพันธุ์ไม้ท้องถิ่น  พ</t>
    </r>
    <r>
      <rPr>
        <sz val="9"/>
        <rFont val="Tahoma"/>
        <family val="2"/>
      </rPr>
      <t xml:space="preserve">ร้อมบำรุงรักษา (ริดกิ่ง, ตัดแต่งกิ่ง, ทำไม้ค้ำยัน)
๕.  ทำฐานการเรียนรู้  และจัดทำป้ายพันธุ์ไม้ต่างๆ
</t>
    </r>
  </si>
  <si>
    <t>เพื่อเป็นศูนย์ทางวิชาการ และศูนย์ข้อมูลด้านพันธุ์พืช เพื่ออนุรักษ์พันธุกรรมของพืชพื้นถิ่นของทั้งตำบล โดยดำเนินการที่วัดบางอ้อยช้าง ต.บางสีทอง</t>
  </si>
  <si>
    <r>
      <t>๑.๙ อนุรักษ์พันธุกรรมพืชอันเนื่องมาจากพระราชดำริ สมเด็จพระเทพรัตนราชสุดาฯ สยามบรมราชกุมารี  
     กิจกรรมประกอบด้วย</t>
    </r>
    <r>
      <rPr>
        <i/>
        <sz val="9"/>
        <rFont val="Tahoma"/>
        <family val="2"/>
      </rPr>
      <t xml:space="preserve">
การจัดสร้างศูนย์ข้อมูลการเรียนรู้อนุรักษ์พันธุกรรมพืช (7 X 5 ตร.ม.)ติดตั้งระบบไฟฟ้า และจัดหาพันธุ์ไม้ผลของสวนนนท์ ไม้ไทย มาปลูก</t>
    </r>
  </si>
  <si>
    <r>
      <t xml:space="preserve">สอดคล้องกับยุทธศาสตร์ </t>
    </r>
    <r>
      <rPr>
        <u/>
        <sz val="9"/>
        <rFont val="Tahoma"/>
        <family val="2"/>
      </rPr>
      <t xml:space="preserve">ยกเว้น การจัดจ้างบุคลากร ควรตัดลดงบประมาณส่วนนี้ </t>
    </r>
    <r>
      <rPr>
        <sz val="9"/>
        <color indexed="10"/>
        <rFont val="Tahoma"/>
        <family val="2"/>
      </rPr>
      <t>ในการดำนินการจังหวัดนนทบุรีจัดให้นักท่องเที่ยวไปเที่ยวฟรี ตัวอย่างที่ท่าน้ำนนท์ เทศบาลนครนนท์เป็นผู้จัดสรรงบประมาณ</t>
    </r>
  </si>
  <si>
    <t>สอดคล้องกับยุทธศาสตร์  แต่จังหวัดจัดลำดับความสำคัญต่ำกว่าโครงการอื่นๆ</t>
  </si>
  <si>
    <r>
      <t xml:space="preserve">ให้มีความรู้ระบบ GAP โดย 1)อบรมเกษตรกร 1,000 ราย อำเภอละ 1 ครั้ง รวม 6 ครั้งๆละ1วัน 2)เกษตรกร 100 คน ดูงาน 3วัน2คืน 1 ครั้ง  และ 3)เตรียมพร้อมเกษตรกร100 ราย/จัดทำแปลงส่งเสริม 350 แปลง เข้าสู่ระบบรับรองมาตรฐาน GAP พืช  </t>
    </r>
    <r>
      <rPr>
        <u/>
        <sz val="9"/>
        <rFont val="Tahoma"/>
        <family val="2"/>
      </rPr>
      <t xml:space="preserve">ชัดเจน สอดคล้องยุทธศาสตร์ </t>
    </r>
    <r>
      <rPr>
        <u/>
        <sz val="9"/>
        <color indexed="10"/>
        <rFont val="Tahoma"/>
        <family val="2"/>
      </rPr>
      <t xml:space="preserve"> แต่จังหวัด</t>
    </r>
    <r>
      <rPr>
        <sz val="9"/>
        <rFont val="Tahoma"/>
        <family val="2"/>
      </rPr>
      <t>จัดลำดับความสำคัญต่ำกว่าโครงการอื่น</t>
    </r>
  </si>
  <si>
    <t>มีลักษณะเป็นการสร้าง Branding ของจังหวัด เห็นว่าแม้ดำเนินการไปก็จะขาดความยั่งยืน</t>
  </si>
  <si>
    <r>
      <t xml:space="preserve">สอดคล้องกับยุทธศาสตร์ </t>
    </r>
    <r>
      <rPr>
        <sz val="9"/>
        <color indexed="10"/>
        <rFont val="Tahoma"/>
        <family val="2"/>
      </rPr>
      <t>แต่จังหวัดจัดลำดับความสำคัญต่ำกว่าโครงการอื่น</t>
    </r>
  </si>
  <si>
    <t xml:space="preserve">สอดคล้องกับยุทธศาสตร์ แต่ขาดความชัดเจนในหลายส่วน งบประมาณส่วนใหญ่เป็นงบการลงทุนในค่าวัสดุ ครุภัณฑ์ โรงเรือน สำหรับรายละเอียดการอบรมไม่ชัดเจน-การใช้งบประมาณการอบรม(240,000 บาท) ทำไมมีค่าเบี้ยเลี้ยงที่พักพาหนะแก่ผู้เข้าอบรมที่อยู่ในพื้นที่จังหวัดด้วย  นอกจากนี้รายละเอียดในแบบฟอร์มจำแนกงบรายจ่ายมีความผิดพลาด/ไม่ชัดเจนหลายส่วน
</t>
  </si>
  <si>
    <r>
      <t xml:space="preserve">๑.๑๘ </t>
    </r>
    <r>
      <rPr>
        <sz val="14"/>
        <color indexed="10"/>
        <rFont val="Angsana New"/>
        <family val="1"/>
      </rPr>
      <t>โครงการก่อสร้างถนน คสล.สายจากแยกตาลเดี่ยว-วัดบางบัวทอง ต.ท่าอิฐ อ.ปากเกร็ด</t>
    </r>
  </si>
  <si>
    <t>กรอบวงเงินที่ได้รับจัดสรร รวมงบบริหาร</t>
  </si>
  <si>
    <t>กรอบวงเงินที่ได้รับจัดสรร ไม่รวมงบบริหาร</t>
  </si>
  <si>
    <t>จัดสรรแล้ว</t>
  </si>
  <si>
    <t>จัดสรรได้อีก</t>
  </si>
  <si>
    <t>ยุทธศาสตร์</t>
  </si>
  <si>
    <t>โครงการ</t>
  </si>
  <si>
    <t>1.4 ร่วมเอกชน</t>
  </si>
  <si>
    <t>1.5 ร่วมอปท.</t>
  </si>
  <si>
    <t>2.2 พัฒนา/แก้ปัญหา</t>
  </si>
  <si>
    <t>2.3 ไม่ทำแล้วเสียหาย</t>
  </si>
  <si>
    <t>3.1 รูปแบบเหมาะสม</t>
  </si>
  <si>
    <t>3.2 งบ/เวลา เหมาะสม</t>
  </si>
  <si>
    <t>3.3 มีความพร้อม</t>
  </si>
  <si>
    <t>4.2 เชื่อมโครงการอื่น</t>
  </si>
  <si>
    <t>5.1 ผลลัพธ์คุ้มค่า</t>
  </si>
  <si>
    <t>ข้อสังเกต/เหตุผล</t>
  </si>
  <si>
    <t>1.สอดคล้องกับนโยบายเร่งด่วน</t>
  </si>
  <si>
    <t>2.ความจำเป็น</t>
  </si>
  <si>
    <t>3.เหมาะสมเป็นไปได้</t>
  </si>
  <si>
    <t>4. เชื่อมโยง</t>
  </si>
  <si>
    <t>วงเงินปี 2553 (บาท)</t>
  </si>
  <si>
    <t xml:space="preserve">1.2 ไม่ซื้อของ/อบรม/วิจัย </t>
  </si>
  <si>
    <t>4.1 แก้ปัญหาเชื่อมทั้งระบบ</t>
  </si>
  <si>
    <t>1.3 infraเอื้อลงทุน</t>
  </si>
  <si>
    <t>เลขที่</t>
  </si>
  <si>
    <t>5.คุ้ม</t>
  </si>
  <si>
    <t>หมายเหตุ</t>
  </si>
  <si>
    <t>2.1 ตรงวัตถุประสงค์</t>
  </si>
  <si>
    <t>พิจารณาเฉพาะโครงการที่มีแหล่งงบประมาณของจังหวัด/กลุ่มจังหวัดเท่านั้น (งบ 1)</t>
  </si>
  <si>
    <t>1.1 สร้างงาน/รายได้</t>
  </si>
  <si>
    <t xml:space="preserve">1 = ใช่ </t>
  </si>
  <si>
    <t>0 = ไม่ใช่</t>
  </si>
  <si>
    <t>ที่</t>
  </si>
  <si>
    <t>จำนวน</t>
  </si>
  <si>
    <t>รวมทั้งหมด</t>
  </si>
  <si>
    <t>Y = เห็นควรสนับสนุน</t>
  </si>
  <si>
    <t>N = ไม่ควรสนับสนุน</t>
  </si>
  <si>
    <t>F = เห็นควรใช้งบกระทรวง/กรม</t>
  </si>
  <si>
    <t>สนับสนุน/ไม่สนับสนุน</t>
  </si>
  <si>
    <t xml:space="preserve">   1. พัฒนาเครือข่ายเพื่อคืนชีวิตสู่ธรรมชาติ จังหวัดสระบุรี</t>
  </si>
  <si>
    <t xml:space="preserve">   1. ส่งเสริมเครือข่ายชุมชนขยายผลตามแนวปรัชญาของเศรษฐกิจพอเพียงสู่ชุมชนเข้มแข็งและการพัฒนาจังหวัดสระบุรีอย่างยั่งยืน</t>
  </si>
  <si>
    <t xml:space="preserve">   2. พัฒนาเครือข่ายเสริมสร้างอาชีพและรายได้ภายใต้วิกฤติเศรษฐกิจ</t>
  </si>
  <si>
    <t xml:space="preserve">   3.  ส่งเสริมการขยายผลทฤษฎีใหม่สู่การปฏิบัติเชิงสัมฤทธิ์ผลเพื่อการพัฒนาจังหวัดสระบุรีอย่างยั่งยืน</t>
  </si>
  <si>
    <t xml:space="preserve">   4. ส่งเสริมเครือข่ายขยายผลการเรียนรู้แห่งปราชญ์ท้องถิ่นสู่สังคมอยู่เย็นเป็นสุข จังหวัดสระบุรี</t>
  </si>
  <si>
    <t xml:space="preserve">   1. ส่งเสริมการพัฒนาเครือข่ายภาคอุตสาหกรรมและวิสาหกิจชุมชนเข้มแข็ง  จังหวัดสระบุรี</t>
  </si>
  <si>
    <t xml:space="preserve">   2. พัฒนาการเสริมสร้างประสิทธิภาพการใช้พลังงานทดแทนในภาคเกษตรกรรมและภาคอุตสาหกรรมเพื่อการส่งออกจังหวัดสระบุรี</t>
  </si>
  <si>
    <t xml:space="preserve">   3. เพิ่มขีดสมรรถนะภาคแรงงานเพื่อหนุนเสริมการแก้ไขปัญหาวิกฤติเศรษฐกิจ จังหวัดสระบุรี</t>
  </si>
  <si>
    <t xml:space="preserve">   4. ขับเคลื่อนยุทธศาสตร์เพื่อการส่งออกของสินค้าภาคการเกษตรและภาคอุตสาหกรรม</t>
  </si>
  <si>
    <t xml:space="preserve">   1. พัฒนาการส่งเสริมการประชาสัมพันธ์เพื่อการตลาดการท่องเที่ยวและผลิตภัณฑ์ชุมชน จังหวัดสระบุรี</t>
  </si>
  <si>
    <t xml:space="preserve">   2. พัฒนาเครือข่ายเพื่อเสริมสร้างความปลอดภัยในชีวิตและทรัพย์สินของนักท่องเที่ยว</t>
  </si>
  <si>
    <t xml:space="preserve">   3. พัฒนาแหล่งท่องเที่ยวเชิงนิเวศในเขตอุทยานแห่งชาติน้ำตกเจ็ดสาวน้อย  จังหวัดสระบุรี</t>
  </si>
  <si>
    <t xml:space="preserve">   5. ส่งเสริมด้านการกีฬาเพื่อการแข่งขันและการมีสุขภาพที่ดีของประชาชน  จังหวัดสระบุรี</t>
  </si>
  <si>
    <t xml:space="preserve">   1. ขับเคลื่อนยุทธศาสตร์การบริหารจัดการขนส่งเชื่อมโยงเครือข่ายภาคอุตสาหกรรม  ภาคการค้าและบริการ</t>
  </si>
  <si>
    <t xml:space="preserve">   2. พัฒนาโครงสร้างพื้นฐานเชื่อมโยงเครือข่ายด้านการขนส่ง (โลจิสติกส์) จังหวัดสระบุรี</t>
  </si>
  <si>
    <t xml:space="preserve">   3. เสริมสร้างเครือข่ายองค์การแห่งการเรียนรู้สู่การพัฒนาหนุนเสริมการบริหารจัดการขนส่ง (โลจิสติกส์) จังหวัดสระบุรี</t>
  </si>
  <si>
    <t xml:space="preserve">   2.  พัฒนาฟื้นฟูแหล่งน้ำธรรมชาติแบบบูรณาการจังหวัดสระบุรี</t>
  </si>
  <si>
    <t xml:space="preserve">   3. พัฒนาประสิทธิภาพการแก้ไขปัญหาความเดือดร้อนจากอุทกภัยในภาวะวิกฤติ จังหวัดสระบุรี</t>
  </si>
  <si>
    <t xml:space="preserve">   4. พัฒนาเครือข่ายองค์การแห่งการเรียนรู้การอนุรักษ์พลังงานและทรัพยากรธรรมชาติแบบบูรณาการ จังหวัดสระบุรี</t>
  </si>
  <si>
    <t xml:space="preserve">   1. พัฒนาเครือข่ายประชาสัมพันธ์สู่สัมฤทธิ์ผลตามยุทธศาสตร์การพัฒนา  จังหวัดสระบุรี</t>
  </si>
  <si>
    <t xml:space="preserve">   2. เสริมสร้างขีดสมรรถนะทรัพยากรบุคคลสู่สัมฤทธิ์ผลตามยุทธศาสตร์การพัฒนาจังหวัดสระบุรี</t>
  </si>
  <si>
    <t xml:space="preserve">   3.  พัฒนาศูนย์บริการร่วมเพื่อการพัฒนาและแก้ไขปัญหาความเดือดร้อนของประชาชน จังหวัดสระบุรี</t>
  </si>
  <si>
    <t xml:space="preserve">   4. พัฒนาการเพิ่มประสิทธิภาพการบริหารงบประมาณมุ่งเน้นผลสัมฤทธิ์</t>
  </si>
  <si>
    <t xml:space="preserve">   5. เสริมสร้างขีดสมรรถนะระบบข้อมูลเทคโนโลยีสารสนเทศเชิงยุทธศาสตร์การพัฒนาจังหวัดแบบบูรณาการ</t>
  </si>
  <si>
    <t>โครงการที่เสนอใช้งบจังหวัด</t>
  </si>
  <si>
    <t>เห็นควรได้รับการสนับสนุน</t>
  </si>
  <si>
    <t>F</t>
  </si>
  <si>
    <t>เป็นการจัดมหกรรม OTOP, ขาดรายละเอียดการดำเนินงาน</t>
  </si>
  <si>
    <t>เป็นการพัฒนาทักษะ อาชีพ แต่ขาดรายละเอียดการดำเนินงาน</t>
  </si>
  <si>
    <t>อบรม ซื้ออุปกรณ์ มีการก่อสร้างแต่ไม่มีรายละเอียดของรายการงบลงทุน</t>
  </si>
  <si>
    <t>N</t>
  </si>
  <si>
    <t>อบรม ขาดรายละเอียดการดำเนินการ</t>
  </si>
  <si>
    <t>อบรม ศึกษาดูงาน พัฒนาสินค้า ปรับปรุงโรงเรือน</t>
  </si>
  <si>
    <t>เป็นการผลิตสื่อ ประชาสัมพันธ์ เผยแพร่กิจกรรม อบรม</t>
  </si>
  <si>
    <t>เป็นการอบรม พัฒนาฝีมือแรงงาน</t>
  </si>
  <si>
    <t>อบรม ศึกษาดูงาน ขาดรายละเอียดการดำเนินงาน</t>
  </si>
  <si>
    <t>พัฒนามัคคุเทศน์ท้องถิ่น และจัดกิจกรรมส่งเสริมการท่องเที่ยว</t>
  </si>
  <si>
    <t>Y</t>
  </si>
  <si>
    <t>เป็นการดำเนินการหลายด้านเพื่อสร้างความปลอดภัยให้นักท่องเที่ยว</t>
  </si>
  <si>
    <t xml:space="preserve">   1. พัฒนาเครือข่ายการเรียนรู้ด้านสุขภาพพลานามัยที่สมบูรณ์เพื่อหนุนเสริมการพัฒนาจังหวัดสระบุรีอย่างยั่งยืน</t>
  </si>
  <si>
    <t xml:space="preserve">   2. ภาคีเครือข่ายพลังขับเคลื่อนการพัฒนาและแก้ไขปัญหาความยากจนและความเดือดร้อนจากภาวะวิกฤติเศรษฐกิจ</t>
  </si>
  <si>
    <t xml:space="preserve">   3. เสริมสร้างขีดสมรรถนะองค์กรเครือข่ายแห่งเทียนส่องใจจังหวัดสระบุรี</t>
  </si>
  <si>
    <t xml:space="preserve">   4. เสริมสร้างชุมชนเข้มแข็งสู่ความมั่นคงปลอดภัยในชีวิตและทรัพย์สิน จังหวัดสระบุรี</t>
  </si>
  <si>
    <t>อบรม พัฒนาระบบข้อมูล ประชุม สำรวจ ประชาสัมพันธ์</t>
  </si>
  <si>
    <t>L</t>
  </si>
  <si>
    <t xml:space="preserve">ประชุมสัมมนา จัดกิจกรรม ประกวดชุมชน </t>
  </si>
  <si>
    <t>สร้างเครือข่าย ทำคู่มือ เก็บข้อมูล จัดกิจกรรม ซื้อเครื่องมืออุปกรณ์</t>
  </si>
  <si>
    <t>จัดสร้างสนามกีฬามาตรฐานให้เยาวชนเพื่อเตรียมเป็นเจ้าภาพกีฬาเยาวชน</t>
  </si>
  <si>
    <t>สอดคล้องกับนโยบายแต่ขาดรายละเอียดที่ตั้งโครงการ</t>
  </si>
  <si>
    <t>มีรายละเอียดพื้นที่โครงการชัดเจน</t>
  </si>
  <si>
    <t>เป็นการจัดประชุมเชิงปฏิบัติการ</t>
  </si>
  <si>
    <t>ขาดรายละเอียดการดำเนินการ</t>
  </si>
  <si>
    <t>สร้างเขื่อนป้องกันตลิ่ง ขุดลอกคลอง</t>
  </si>
  <si>
    <t>เป็นการอบรมพัฒนาบุคลากรของจัหงวัด</t>
  </si>
  <si>
    <t>ศูนย์บริการร่วม (One stop service)</t>
  </si>
  <si>
    <t>พัฒนาระบบข้อมูล และ IT ของจังหวัด</t>
  </si>
  <si>
    <t>ภาค กลาง</t>
  </si>
  <si>
    <t>ผลการกลั่นกรอง</t>
  </si>
  <si>
    <t>ü</t>
  </si>
  <si>
    <t>บาท</t>
  </si>
  <si>
    <t xml:space="preserve">เห็นควรได้รับการสนับสนุนโดยใช้งบประมาณจังหวัด </t>
  </si>
  <si>
    <t>เห็นควรใช้งบโดบใช้งบประมาณของ กระทรวง/กรม</t>
  </si>
  <si>
    <t>เห็นควรสนับสนุนโดยใช้งบประมาณ อปท.</t>
  </si>
  <si>
    <t xml:space="preserve">ไม่เห็นควรสนับสนุน </t>
  </si>
  <si>
    <t>ยุทธศาสตร์ที่ 1 การพัฒนาอาชีพและรายได้ให้อยู่ดีมีสุขตามปรัชญาเศรษฐกิจพอเพียง</t>
  </si>
  <si>
    <t>ยุทธศาสตร์ที่ 2 การพัฒนาอุตสาหกรรมและเกษตรเพื่อการส่งออก</t>
  </si>
  <si>
    <t>ยุทธศาสตร์ที่ 3 การพัฒนาการท่องเที่ยว</t>
  </si>
  <si>
    <t>ยุทธศาสตร์ที่ 4 การพัฒนาคุณภาพคนและสังคม</t>
  </si>
  <si>
    <t>ยุทธศาสตร์ที่ 5 การบริหารจัดการขนส่ง (โลจิสติกส์)</t>
  </si>
  <si>
    <t>ยุทธศาสตร์ที่ 6 การบริหารทรัพยากรธรรมชาติและสิ่งแวดล้อม</t>
  </si>
  <si>
    <t>ยุทธศาสตร์ที่ 7 การเสริมสร้างธรรมาภิบาลและการบริหารจัดการบ้านเมืองที่ดี</t>
  </si>
  <si>
    <t>L=เห็นควรใช้งบองค์กรปกครองส่วนท้องถิ่น</t>
  </si>
  <si>
    <t>ไม่สอดคล้องกับหลักเกณฑ์</t>
  </si>
  <si>
    <t>ลำดับที่ 1</t>
  </si>
  <si>
    <t>ลำดับที่ 2</t>
  </si>
  <si>
    <t>จังหวัด นนทบุรี</t>
  </si>
  <si>
    <r>
      <t>สรุป ข้อเสนอ และผลการพิจารณา โครงการจังหวัด นนทบุรี</t>
    </r>
    <r>
      <rPr>
        <b/>
        <sz val="18"/>
        <color indexed="12"/>
        <rFont val="BrowalliaUPC"/>
        <family val="2"/>
        <charset val="222"/>
      </rPr>
      <t xml:space="preserve"> </t>
    </r>
    <r>
      <rPr>
        <b/>
        <sz val="18"/>
        <color indexed="8"/>
        <rFont val="BrowalliaUPC"/>
        <family val="2"/>
        <charset val="222"/>
      </rPr>
      <t>... (งบประมาณจังหวัด)</t>
    </r>
  </si>
  <si>
    <t>ยุทธศาสตร์ที่ 1 พัฒนาให้เป็นเมืองที่อยู่อาศัยชั้นดีมีความปลอดภัย</t>
  </si>
  <si>
    <t>ยุทธศาสตร์ที่ 2 พัฒนาภาคบริการของรัฐและเอกชนให้มีคุณภาพ และได้มาตรฐาน</t>
  </si>
  <si>
    <t>ยุทธศาสตร์ที่ 3 พัฒนาภาคการผลิตให้มีคุณภาพ และได้มาตรฐาน สามารถลดมลภาวะได้อย่างต่อเนื่อง</t>
  </si>
  <si>
    <t xml:space="preserve">1.1  โครงการก่อสร้างถนน คสล.พร้อมท่อระบายน้ำสายทางเข้าวัดมะเดื่อ </t>
  </si>
  <si>
    <t>1.2  โครงการก่อสร้างโป๊ะเหล็กพร้อมทางขึ้นลง บริเวณหน้าวัดไทรม้าเหนือ</t>
  </si>
  <si>
    <t xml:space="preserve">1.3  โครงการก่อสร้างท่าเทียบเรือบริเวณวัดอัมพวัน    </t>
  </si>
  <si>
    <t xml:space="preserve">1.5  โครงการก่อสร้างถนนลาดยาง AC พร้อมสะพาน คสล.จากคลองบางคูลัด ถึงคลองยายเหมือน </t>
  </si>
  <si>
    <t xml:space="preserve">1.6  โครงการก่อสร้างถนน คสล. พร้อมวางท่อระบายน้ำซอย ศรีประสาน </t>
  </si>
  <si>
    <t>1.7  โครงการก่อสร้างถนนคอนกรีตซอยเจ้าพระยา 5                ต.ปลายบาง อ.บางกรวย</t>
  </si>
  <si>
    <t xml:space="preserve">1.8  โครงการก่อสร้างถนน คสล.ซอยตาแหน </t>
  </si>
  <si>
    <t xml:space="preserve">1.9 โครงการก่อสร้างสะพาน คสล.ข้ามคลองทวีวัฒนา (หน้าวัดเทพนิมิต)              </t>
  </si>
  <si>
    <t xml:space="preserve">1.10  โครงการวางท่อระบายน้ำ คสล.พร้อมบ่อพักสองข้างทางถนนสายวัดซองพลู </t>
  </si>
  <si>
    <t>1.1 ติดตั้งกล้องโทรทัศน์วงจรปิด(CCTV)ในหมู่บ้าน/และชุมชนในพื้นที่ 6  อำเภอ</t>
  </si>
  <si>
    <t>1.2 ศูนย์รับแจ้งเหตุฉุกเฉิน(Call Center)</t>
  </si>
  <si>
    <t>1.3 การจัดระเบียบสังคมและอำนวยความเป็นธรรมแก่หมู่บ้าน/ชุมชน(ดำเนินการใน 6 อำเภอ)</t>
  </si>
  <si>
    <t>1.4 สร้างความเข้มแข็งหมู่บ้าน/ชุมชน</t>
  </si>
  <si>
    <t>1.1 โครงการปรับปรุงและติดตั้งเตาเผาศพปลอดมลพิษ วัดบางรักน้อย</t>
  </si>
  <si>
    <t>1.2 โครงการก่อสร้างเขื่อนป้องกันตลิ่งพร้อมทางเดินเท้า คสล. บริเวณวัดราษฎร์ประคองธรรม ตำบลเสาธงหิน</t>
  </si>
  <si>
    <t>1.3 โครงการก่อสร้างผนัง ค.ส.ล. ป้องกันน้ำท่วม บริเวณวัดฉิมพลี</t>
  </si>
  <si>
    <t>1.4 โครงการก่อสร้างผนัง ค.ส.ล. ป้องกันน้ำท่วม บริเวณวัดศาลากุล</t>
  </si>
  <si>
    <t>1.5 โครงการอนุรักษ์พันธุกรรมพืชอันเนื่องมาจากพระราชดำริสมเด็จพระเทพรัตนราชสุดาฯ สยามบรมราชกุมารี ปี 2554</t>
  </si>
  <si>
    <t>1.6 โครงการติดตั้งถังดักไขมันในวัดและโรงเรียน</t>
  </si>
  <si>
    <t>1.7 โครงการการบริหารจัดการและบำรุงรักษาระบบโทรมาตรขนาดเล็กเพื่อเตือนภัยน้ำท่วมจังหวัดนนทบุรี</t>
  </si>
  <si>
    <t xml:space="preserve">1.8โครงการป้องกันผลกระทบด้านมลพิษของสถานประกอบการโรงงาน    </t>
  </si>
  <si>
    <t>1.9โครงการที่จอดจักรยานลดใช้พลังงานเพื่อสิ่งแวดล้อม</t>
  </si>
  <si>
    <t>1.10 โครงการส่งเสริมการประหยัดพลังงานในโรงเรียน</t>
  </si>
  <si>
    <t>1.11 โครงการเพิ่มผลผลิตทรัพยากรประมงในแหล่งน้ำ</t>
  </si>
  <si>
    <t>1.12 โครงการสร้างจิตสำนึกการมีส่วนร่วมของชุมชนในการบริหารจัดการทรัพยากรธรรมชาติและสิ่งแวดล้อม</t>
  </si>
  <si>
    <t>1.13 โครงการฟื้นฟูคลองบางราวนก  อ.บางกรวย</t>
  </si>
  <si>
    <t>1.14 โครงการฟื้นฟูคลองบางธรณี อ.เมืองนนทบุรี</t>
  </si>
  <si>
    <t>1.15 โครงการฟื้นฟูคลองบางพูด  อ.ปากเกร็ด</t>
  </si>
  <si>
    <t>1.17 โครงการจัดทำฐานข้อมูลคลองในพื้นที่จังหวัดนนทบุรี</t>
  </si>
  <si>
    <t>1.1 โครงการพัฒนาปรับปรุงส้วมผู้รับบริการและส้วมผู้พิการพร้อมทางลาด สำนักงานสาธารณสุขจังหวัดนนทบุรี</t>
  </si>
  <si>
    <t>1.2 โครงการส่งเสริมการปรับเปลี่ยนพฤติกรรมสุขภาพที่พึงประสงค์จังหวัดนนทบุรี</t>
  </si>
  <si>
    <t>1.3 โครงการป้องกันและเฝ้าระวังควบคุมโรคจังหวัดนนทบุรี</t>
  </si>
  <si>
    <t>1.4 โครงการก่อสร้างอาคารผู้ป่วยนอกเพื่อพัฒนาระบบบริการ</t>
  </si>
  <si>
    <t>1.5 โครงการวัดปลอดสุนัข</t>
  </si>
  <si>
    <t>1.6 โครงการส่งเสริมสุขภาพป้องกันโรคและเผยแพร่ความรู้ด้านประกันสังคม</t>
  </si>
  <si>
    <t>1.7 โครงการรักษ์ใจ</t>
  </si>
  <si>
    <t>1.1.สายใยรักแห่งครอบครัว</t>
  </si>
  <si>
    <t>1.3.จดหมายเหตุจังหวัดนนทบุรี</t>
  </si>
  <si>
    <t>1.10.ค่ายภูมิคุ้มกันสายใยครอบครัวจังหวัดนนทบุรี</t>
  </si>
  <si>
    <t>1.15. พัฒนาแหล่งเรียนรู้วัฒนธรรมจังหวัดนนทบุรี</t>
  </si>
  <si>
    <t>1.16.ต้นกล้าแห่งความดีจังหวัดนนทบุรี</t>
  </si>
  <si>
    <t>1.19 เด็กดีศรีเมืองนนท์</t>
  </si>
  <si>
    <t>1.20.คาราวานเสริมสร้างเด็กจังหวัดนนทบุรี</t>
  </si>
  <si>
    <t>1.23.ผลิตสื่อมารยาทไทย</t>
  </si>
  <si>
    <t>1.24 เสริมสร้างคุณธรรม จริยธรรมและความยุติธรรม</t>
  </si>
  <si>
    <t>1.26.ปรับปรุงบริเวณอาคารเรียน ร.ร.อนุราชประสิทธิ์</t>
  </si>
  <si>
    <t>1.34.สร้างรั้ว ร.ร.ป่าไม้อุทิศ 9</t>
  </si>
  <si>
    <t>1.35. ปรับภูมิทัศน์สิ่งแวดล้อม ร.ร.วัดซองพลู</t>
  </si>
  <si>
    <t>1.36. อาคารเรียนอนุบาล ร.ร.ชลประทานสงเคราะห์</t>
  </si>
  <si>
    <t>1.41.ศูนย์พัฒนาการเรียนรู้ สพท.นบ.เขต 2</t>
  </si>
  <si>
    <t>1.42.ก่อสร้างอาคารวิทยาศาสตร์ ร.ร.รัตนาธิเบศร์</t>
  </si>
  <si>
    <t>1.46.พัฒนาศูนย์สาระการเรียนรู้ ร.ร.รัตนาธิเบศร์</t>
  </si>
  <si>
    <t>1.47.ปรับปรุงสนามฟุตบอล ร.ร.สามัคคีวิทยา</t>
  </si>
  <si>
    <t>1.51.ลานกีฬาอเนกประสงค์ ร.ร.บางบัวทอง</t>
  </si>
  <si>
    <t>1.55.ปูกระเบื้องพื้นอาคาร ร.ร.ประชารัฐบำรุง</t>
  </si>
  <si>
    <t>1.73.ห้องสมุดอิเล็กทรอนิกส์ ร.ร.บางรักใหญ่</t>
  </si>
  <si>
    <t>1.74.ปรับปรุงสนามเด็กเล่น ร.ร.วัดบัวขวัญ</t>
  </si>
  <si>
    <t>1.81.จัดทำห้องวิทยาศาสตร์ ร.ร.วัดเขมาฯ</t>
  </si>
  <si>
    <t>1.85.รักการอ่าน ร.ร.วัดแจ้งศิริสัมพันธ์</t>
  </si>
  <si>
    <t>1.4  โครงการก่อสร้างถนนลาดยาง AC พร้อมสะพาน คสล. จากถนนจงถนอมไทรน้อยเลียบคลองบางอีลือ</t>
  </si>
  <si>
    <t>1.2 ปรับปรุงและซ่อมแซมอาคารเพื่อสร้างศูนย์ การเรียนรู้ด้านวัฒนธรรมไทย บริเวณวัดอินทร์ อ.บางใหญ่</t>
  </si>
  <si>
    <t>1.4.สีบสานประเพณีหล่อเทียนและแห่เทียนพรรษาทางน้ำ อ.บางกรวย</t>
  </si>
  <si>
    <t>1.5.บูรณาการแผนพัฒนาคุณภาพชีวิตคนพิการเข้ากับแผนพัฒนาจังหวัด</t>
  </si>
  <si>
    <t>1.6.จัดสร้างอาคารกีฬาอเนกประสงค์วิทยาลัยการอาชีพไทรน้อย</t>
  </si>
  <si>
    <t>1.7.ก่อสร้างอาคารเรียนแบบ สปช.2/28 ขนาด 4ชั้น 18 ห้องเรียน ร.ร.ท่าทรายประชาอุปถัมภ์</t>
  </si>
  <si>
    <t>1.8 ก่อสร้างอาคารเรียนแบบ สปช.2/28 ขนาด 4 ชั้น15 ห้องเรียน ร.ร.เสนีวงศ์</t>
  </si>
  <si>
    <t>1.9.มหกรรมวัฒนธรรมและภูมิปัญญาท้องถิ่นจังหวัดนนทบุรี</t>
  </si>
  <si>
    <t>1.11.ก่อสร้างอาคารเรียน ร.ร.วัดฝาง แบบ สปช.2/28 ขนาด 4 ชั้น 12 ห้องใต้ถุนโล่ง</t>
  </si>
  <si>
    <t>1.13.ก่อสร้างอาคารเรียน แบบ สปช.2/28 ขนาด 4ชั้น 12 ห้องเรียน ร.ร.ไทยรัฐวิทยา 55</t>
  </si>
  <si>
    <t>1.14.ก่อสร้างอาคารเรียน สปช.2/28 ขนาด 4 ชั้น 15 ห้อง ร.ร.เฉลิมพระเกียรติ 60 พรรษาฯ</t>
  </si>
  <si>
    <t>1.17.ก่อสร้างอาคารเรียน ร.ร.วัดบางระโหง แบบ สปช.2/28 ขนาด 4 ชั้น 1 หลัง 18 ห้อง</t>
  </si>
  <si>
    <t>1.18.ก่อสร้างอาคารเรียน ร.ร.วัดตำหนักใต้ แบบ สปช.2/28 ขนาด 4 ชั้น ตามแบบมาตรฐาน สปช.2/28 ปรับปรุง 4 ชั้น 18 ห้องเรียน พ.ศ. 2546 ของกองออกแบบและก่อสร้าง กรมสามัญศึกษากระทรวงศึกษาธิการ (15 ห้องเรียน)</t>
  </si>
  <si>
    <t>1.21.ก่อสร้างอาคารเรียน ร.ร.นุ่มประสงค์วิทยา แบบ 108ล./30 ขนาด 2 ชั้น 8 ห้อง</t>
  </si>
  <si>
    <t>1.22.ก่อสร้างอาคารเรียน สปช.2/28 ขนาด 4 ชั้น 15 ห้อง ร.ร.วัดเอนกดิษฐาราม</t>
  </si>
  <si>
    <t>1.25.ก่อสร้างโครงหลังคาคลุมสนาม ร.ร.ประชาอุปถัมภ์</t>
  </si>
  <si>
    <t>1.27.ก่อสร้างอาคารเรียน แบบ สปช.2/28 ขนาด 4ชั้น -9 ห้อง ร.ร.ไทยรัฐ 95</t>
  </si>
  <si>
    <t>1.29.ต่อเติมอาคารอเนกประสงค์ 4 ชั้น ร.ร.วัดเขมาภิรตาราม</t>
  </si>
  <si>
    <t>1.30.ก่อสร้างอาคารเรียน สปช.2/28 ขนาด 4 ชั้น 12 ห้อง ร.ร.วัดเพรางาย</t>
  </si>
  <si>
    <t>1.31. ก่อสร้างอาคารเรียน สปช.2/28 ขนาด 4 ชั้น 15 ห้อง ร.ร.วัดมะสงมิตรภาพที่ 55</t>
  </si>
  <si>
    <t>1.32.พัฒนา ร.ร.สู่ความเป็นเลิศทางวิชาการ ร.ร.บดินทร์เดชา</t>
  </si>
  <si>
    <t>1.33.ห้องสมุดเฉลิมพระเกียรติเจ้าฟ้ากัลยา ณ มิตราจารย์ ร.ร.เทพศิรินทร์นนทบุรี</t>
  </si>
  <si>
    <t>1.37.พัฒนาศิลปวัฒนธรรม ดนตรี นาฏศิลป์ท้องถิ่นนนทบุรี สพท.นบ.เขต 2</t>
  </si>
  <si>
    <t>1.38 ซ่อมแซมอาคารเรียน แบบ 017 ร.ร.ชุมชนวัดบางไกรใน</t>
  </si>
  <si>
    <t>1.39. สร้างโครงหลังคาลานกีฬาอเนกประสงค์ ร.ร.วัดตำหนักใต้</t>
  </si>
  <si>
    <t>1.40.พัฒนาคุณภาพการศึกษาโรงเรียนขนาดเล็ก สพท.นบ.เขต1และเขต 2(17 โรง)</t>
  </si>
  <si>
    <t>1.43.พัฒนาสถานที่และสภาพแวดล้อม ร.ร.นวมินทราชินูทิศ หอวังนนทบุรี</t>
  </si>
  <si>
    <t>1.44.จัดสร้างห้องน้ำห้องส้วมนักเรียน ร.ร.ชลประทานสงเคราะห์</t>
  </si>
  <si>
    <t>1.48.ก่อสร้างโครงหลังคาอะลูซิ้งคลุมสนามพร้อมพื้นคอนกรีคพร้อมปูยาง ร.ร.วัดไทรใหญ่</t>
  </si>
  <si>
    <t>1.49.สื่อการเรียนการสอน สำหรับเด็กปฐมวัยศูนย์ เครือข่าย ร.ร.อนุราชประสิทธิ์ (8โรง)</t>
  </si>
  <si>
    <t>1.50.พัฒนาห้องสมุดศูนย์การเรียนรู้ของชุมชน ตลอดชีวิต ร.ร.อนุบาลนนทบุรี</t>
  </si>
  <si>
    <t>1.52.ปรับปรุงอาคารอเนกประสงค์แบบ 312 ร.ร.แสงประทีปรัฐบำรุง</t>
  </si>
  <si>
    <t>1.53.สื่อการเรียนการสอนสำหรับเด็กปฐมวัย ร.ร.อนุบาลบางกรวย</t>
  </si>
  <si>
    <t>1.56.ก่อสร้างอาคารเรียนร.ร.ประสานสามัคคีวิทยา แบบ สปช.2/28 ขนาด 3 ชั้น 12 ห้อง</t>
  </si>
  <si>
    <t>1.57.สื่อการเรียนการสอนสำหรับเด็กปฐมวัยร.ร.กลาโหมอุทิศ</t>
  </si>
  <si>
    <t>1.58.สื่อการสอนสำหรับเด็กปฐมวัย BBL ร.ร.วัดเฉลิมพระเกียรติ</t>
  </si>
  <si>
    <t>1.54.จัดตั้งศูนย์การเรียนรู้เทคโนโลยีและพัฒนา บุคลากรของ สพท.นบ.เขต 1และ 2</t>
  </si>
  <si>
    <t>1.2 โครงการพัฒนาศักยภาพการให้บริการประชาชน</t>
  </si>
  <si>
    <t>1.4 โครงการส่งเสริมและพัฒนาวิสาหกิจชุมชนจังหวัดนนทบุรี</t>
  </si>
  <si>
    <t>1.6 โครงการส่งเสริมการผลิตสินค้าเกษตรที่ปลอดภัยและได้มาตรฐาน</t>
  </si>
  <si>
    <t>1.8โครงการส่งเสริมสนับสนุนด้านการประชาสัมพันธ์และบรรจุภัณฑ์ผลิตภัณฑ์ OTOP</t>
  </si>
  <si>
    <t xml:space="preserve">1.10 โครงการส่งเสริมการขายผลิตภัณฑ์ OTOP </t>
  </si>
  <si>
    <t>1.1 โครงการธรรมาภิบาลสิ่งแวดล้อมโรงงานของจังหวัดนนทบุรี</t>
  </si>
  <si>
    <t>1.1 โครงการส่งเสริมสนับสนุนการปลูกไม้ผลไม้ยืนต้นตามแนวทางเศรษฐกิจพอเพียง</t>
  </si>
  <si>
    <t>1.2  โครงการส่งเสริมอาชีพและเพิ่มรายได้ให้แก่ชุมชนตามแนวทางเศรษฐกิจพอเพียง</t>
  </si>
  <si>
    <t>1.3 โครงการขับเคลื่อนปรัชญาเศรษฐกิจพอเพียง จังหวัดนนทบุรี</t>
  </si>
  <si>
    <t>1. โครงการทางเลือกใหม่กับอาชีพ</t>
  </si>
  <si>
    <t>3. โครงการรณรงค์ลดสถิติการประสบอันตราย</t>
  </si>
  <si>
    <t>5. โครงการเยี่ยมผู้ป่วยประกันสังคมผู้ทุพพลภาพ</t>
  </si>
  <si>
    <t>6. โครงการปฏิบัติงานเชิงรุกจัดหางานในประเทศ</t>
  </si>
  <si>
    <t>1.89 พัฒนาระบบการเรียนรู้สู่ความเป็นเลิศ ร.ร.ต้นแบบ ICT ร.ร.กลาโหมอุทิศ</t>
  </si>
  <si>
    <t>1.88 พัฒนาปรับปรุงสภาพภูมิทัศน์บริเวณรอบที่นั่งมณเพียร ร.ร.กลาโหมอุทิศ</t>
  </si>
  <si>
    <t>1.59.จัดหาทุนการศึกษาเพื่อช่วยเหลือเด็กด้อยโอกาสสพท.นบ.เขต 2</t>
  </si>
  <si>
    <t>1.60.พัฒนาชุดฝึกอบรมสำหรับครูและผู้ปกครองเรื่อง การเสริมสร้างวินัยเชิงบวกนักเรียนในช่วงชั้น 3-4 ร.ร.โพธินิมิตรวิทยาคม</t>
  </si>
  <si>
    <t>1.61ศูนย์พัฒนาการเรียนรู้แบบบูรณาการด้วยสื่อหุ่นยนต์ ร.ร.วัดเฉลิมพระเกียรติ</t>
  </si>
  <si>
    <t>1.62.สื่อการเรียนการสอน สำหรับเด็กปฐมวัย BBLร.ร.ประชาอุปถัมภ์</t>
  </si>
  <si>
    <t>1.63.พัฒนาระบบการประกันคุณภาพการศึกษา สพท.นบ.เขต 2</t>
  </si>
  <si>
    <t>1.64.พัฒนาประสิทธิภาพเครือข่ายสถานศึกษา ประเภทที่ 1 และ 2 สพท.นบ.เขต 2</t>
  </si>
  <si>
    <t>1.65พัฒนาลานอเนกประสงค์เพื่อพัฒนาทักษะชีวิต ร.ร.เทพศิรินทร์นนทบุรี</t>
  </si>
  <si>
    <t>1.66. พัฒนาโครงสร้างพื้นฐานระบบเทคโนโลยีสารสนเทศ Internet และ Internet เพื่อการเรียนการสอนและการบริหาร ICT ร.ร.ปากเกร็ด</t>
  </si>
  <si>
    <t>1.67.ก่อสร้างหลังคาคลุมสนามกีฬาโรงเรียนเตรียมอุดมศึกษาพัฒนาการบางใหญ่</t>
  </si>
  <si>
    <t xml:space="preserve">1.68.ปรับปรุงระบบไฟฟ้าภายใน ร.ร.บดินทร์เดชา นนทบุรี </t>
  </si>
  <si>
    <t xml:space="preserve">เพิ่มประสิทธิภาพการให้บริการศูนย์บริการร่วมจังหวัดนนทบุรี </t>
  </si>
  <si>
    <t>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ซึ่งจุดนี้จะพัฒนาเป็นศูนย์ทางวิชาการและศูนย์ข้อมูลด้านพันธุ์พืช เพื่ออนุรักษ์พันธุกรรมของพืชพื้นถิ่นของทั้งตำบล โดยดำเนินการที่วัดบางอ้อยช้าง ต.บางสีทอง</t>
  </si>
  <si>
    <t xml:space="preserve">เฝ้าระวังโรคแทรกซ้อนทางตาและหู 
</t>
  </si>
  <si>
    <t xml:space="preserve">ส่งเสริมการผลิตสินค้าที่ปลอดภัยและได้มาตรฐาน </t>
  </si>
  <si>
    <t>เน้นกิจกรรมนำครอบครัวเข้าค่าย3วัน(รวมวันเดินทาง)ที่จังหวัดนครนายก(สถานที่ดำเนินการระบุพื้นที่จังหวัดนครนายกหรือตามความเหมาะสม) ไม่มีรายละเอียดดำเนินการที่ชัดเจน และระบุว่าเคยมีการดำเนินการในปี 2552 (มีการนำครอบครัวที่เข้าค่ายปี 2552 กลับมาร่วมเข้าค่ายด้วย)ดังนั้นจึงควรมีการประเมินผลสำเร็จโครงการปี2552ก่อน</t>
  </si>
  <si>
    <t>โครงการเน้นระดับจุลภาค+ขาดรายละเอียดดำเนินการ</t>
  </si>
  <si>
    <t>อย่นอกแผน 4ปี</t>
  </si>
  <si>
    <t>กลยุทธ์ที่ ๓ พัฒนาการบริหารจัดการทรัพยากรธรรมชาติ สิ่งแวดล้อม และพลังงาน</t>
  </si>
  <si>
    <t>กลยุทธ์ที่ 4  ส่งเสริมสุขภาพและระบบบริการสาธารณสุข</t>
  </si>
  <si>
    <t>กลยุทธ์ที่ ๕ ส่งเสริมการพัฒนาคุณภาพชีวิตของเยาวชนและประชาชนในด้าน   ความรู้ คุณธรรม จริยธรรม และ ศิลปะ วัฒนธรรม</t>
  </si>
  <si>
    <t>กลยุทธ์ที่ ๗ ส่งเสริมและพัฒนาธุรกิจภาคบริการให้มีศักยภาพสูงขึ้น</t>
  </si>
  <si>
    <t>กลยุทธ์ที่ ๙ ยกระดับการจัดการสิ่งแวดล้อมภาคการผลิตให้เข้าสู่มาตรฐานสากล</t>
  </si>
  <si>
    <t>กลยุทธ์ที่ ๑๐ ส่งเสริมและบริหารจัดการการผลิต ภาคการเกษตร  บนพื้นฐานความรู้ปรัชญาเศรษฐกิจพอเพียงและ  นวัตกรรม</t>
  </si>
  <si>
    <t>กลยุทธ์ที่ ๑๒ ส่งเสริมภาคแรงงานให้มีผลิตภาพ คุณภาพชีวิต  และความมั่นคงที่ดีขึ้น</t>
  </si>
  <si>
    <t>ภารกิจ Function</t>
  </si>
  <si>
    <t xml:space="preserve">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t>
  </si>
  <si>
    <t xml:space="preserve">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วัดปลายคลองขุนศรี และโรงเรียนวัดปลายคลองขุนศรี ประชาชนโดยรอบดูแลบำรุงรักษา บริหารจัดการแหล่งเรียนรู้ </t>
  </si>
  <si>
    <t xml:space="preserve">งปม. ร้อยละ 86.17 เพื่อการลงทุนในครุภัณฑ์(การตรวจคัดกรองฯ รพ.พระนั่งเกล้า แผนกจักษุฯ) ส่วนที่เหลือเพื่อการออกหน่วยเคลื่อนที่ อย่างไรก็ตามเป็นโครงการที่มีความจำเป็นในการลดความเสี่ยงและลดภาระการรักษา และคุ้มค่าในการลงทุนเวชปฏิบัติป้องกัน </t>
  </si>
  <si>
    <t xml:space="preserve">อบต.บางสีทอง กองทุนสุขภาพ ภาคีเครือข่าย จะสนับสนุนงบประมาณในการจัดกิจกรรมบริการฟื้นฟูสมรรถภาพ โดยขอให้จังหวัดสนับสนุนงบลงทุน </t>
  </si>
  <si>
    <t xml:space="preserve">ภารกิจ Function  ชื่อโครงการในแบบ จ.๒ และข้อมูลพื้นฐานโครงการแตกต่างกัน </t>
  </si>
  <si>
    <t xml:space="preserve">เพื่อส่งเสริมสุขอนามัย และลดค่าใช้จ่ายของประชาชน </t>
  </si>
  <si>
    <t xml:space="preserve">ไม่มีเอกสารโครงการ </t>
  </si>
  <si>
    <t xml:space="preserve">แนวคิดโครงการสอดคล้องกับปัญหาแห่งยุคสมัย เพื่อลดปัญหาสตรีตั้งครรภ์ก่อนวัยอันควร </t>
  </si>
  <si>
    <r>
      <t xml:space="preserve">๑.๑ โครงการยกระดับถนน คสล.สายบางกรวย -จงถนอม หมู่ ๓ และ หมู่ ๔ ต.มหาสวัสดิ์ และ ต.บางขนุน อ.บางกรวย 
</t>
    </r>
    <r>
      <rPr>
        <i/>
        <sz val="9"/>
        <rFont val="Tahoma"/>
        <family val="2"/>
      </rPr>
      <t xml:space="preserve">   ก่อสร้างถนน คสล.  ขนาดผิวจราจร กว้าง 6.00 เมตร    ระยะทาง 3.000 กิโลเมตร  พร้อมวางท่อระบายน้ำ  คสล.</t>
    </r>
  </si>
  <si>
    <r>
      <t xml:space="preserve">๑.๒ โครงการก่อสร้างถนน คสล. สายแยก ทล.๓๒๑๕ วัดบางเลนเจริญ ต.บางเลน อ.บางใหญ่ 
 </t>
    </r>
    <r>
      <rPr>
        <i/>
        <sz val="9"/>
        <rFont val="Tahoma"/>
        <family val="2"/>
      </rPr>
      <t xml:space="preserve">
 ก่อสร้างถนน คสล.  ขนาดผิวจราจร กว้าง 8.00 เมตร    ระยะทาง 1.000 กิโลเมตร  พร้อมกำแพงกันดิน</t>
    </r>
  </si>
  <si>
    <r>
      <t xml:space="preserve">๑.๓ โครงการก่อสร้างถนน คสล.สาย บ.ใหม่-ไทรน้อย ต.ไทรน้อย และ ต.ทวีวัฒนา อ.ไทรน้อย 
 </t>
    </r>
    <r>
      <rPr>
        <i/>
        <sz val="9"/>
        <rFont val="Tahoma"/>
        <family val="2"/>
      </rPr>
      <t xml:space="preserve">ก่อสร้างถนน คสล.  ขนาดผิวจราจร กว้าง 11.00 เมตร    ระยะทาง 3.000 กิโลเมตร  </t>
    </r>
  </si>
  <si>
    <r>
      <t xml:space="preserve">๑.๔ โครงการก่อสร้างกำแพงกันดิน สาย แยก นบ.๑๐๐๒-วัดลาดปลาดุก ต.บางรักพัฒนา อ.บางบัวทอง 
 </t>
    </r>
    <r>
      <rPr>
        <i/>
        <sz val="9"/>
        <rFont val="Tahoma"/>
        <family val="2"/>
      </rPr>
      <t>ก่อสร้างสร้างกำแพงกันดิน  ระยะทาง 0.250 กิโลเมตร  พร้อมไหล่ทาง</t>
    </r>
  </si>
  <si>
    <r>
      <t xml:space="preserve">๑.๕ โครงการก่อสร้างถนน คสล.สายซอยนุ่มประสงค์ ๑ หมู่ที่ ๖ ต.ศาลากลาง อ.บางกรวย  
</t>
    </r>
    <r>
      <rPr>
        <i/>
        <sz val="9"/>
        <rFont val="Tahoma"/>
        <family val="2"/>
      </rPr>
      <t xml:space="preserve"> ก่อสร้างถนน คสล.  ผิวจราจรกว้าง 6.00 เมตร  ระยะทาง 0.650 กิโลเมตร  พร้อมวางท่อระบายน้ำ คสล.</t>
    </r>
  </si>
  <si>
    <t xml:space="preserve">ถนนเป็นหลุม เป็นบ่อ  และในฤดูฝนก็มีน้ำท่วมขัง ทำให้การสัญจรไปมาไม่สะดวกและไม่ปลอดภัย  เกิดอุบัติเหตุบ่อยครั้ง ไม่มีแบบรูปรายการและรายการคำนวณ
</t>
  </si>
  <si>
    <r>
      <t xml:space="preserve">๑.๖ โครงการก่อสร้างถนน คสล. สายแยก ทล.๓๐๒-วัดมะเดื่อ ต.บางรักใหญ่ อ.บางบัวทอง  
</t>
    </r>
    <r>
      <rPr>
        <i/>
        <sz val="9"/>
        <rFont val="Tahoma"/>
        <family val="2"/>
      </rPr>
      <t xml:space="preserve"> ก่อสร้างถนน คสล.  ผิวจราจรกว้าง 5.00 เมตร  ระยะทาง 1.502 กิโลเมตร  พร้อมวางท่อระบายน้ำ คสล.</t>
    </r>
  </si>
  <si>
    <r>
      <t xml:space="preserve">๑.๗ โครงการก่อสร้างถนน คสล.สาย แยกทล.-๓๔๕-บ้านเกาะดอน หมู่ ๑ และหมู่ ๔  ต.ละหาร อ.บางบัวทอง  
</t>
    </r>
    <r>
      <rPr>
        <i/>
        <sz val="9"/>
        <rFont val="Tahoma"/>
        <family val="2"/>
      </rPr>
      <t xml:space="preserve"> ก่อสร้างถนน คสล.  ผิวจราจรกว้าง 6.00 เมตร  ระยะทาง 2.144 กิโลเมตร  พร้อมวางท่อระบายน้ำ คสล.</t>
    </r>
  </si>
  <si>
    <t xml:space="preserve">ไม่มีแบบรูปรายการ และรายการคำนวณ จากโครงการเป็นการยกระดับถนนให้สูงขึ้นจากเดิมที่มีระดับต่ำทำให้เกิดน้ำท่วมล้น  ในฤดูน้ำหลาก  และถนนชำรุดเสียหาย
</t>
  </si>
  <si>
    <t xml:space="preserve">๑.๘ โครงการก่อสร้างถนน คสล.แยก ทล.๓๔๕-ประตูน้ำพระอุดมฝั่งตะวันตก ต.คลองข่อย อ.ปากเกร็ด  
 ก่อสร้างถนน คสล.  ผิวจราจรกว้าง 6.00 เมตร  ระยะทาง 2.738 กิโลเมตร  </t>
  </si>
  <si>
    <r>
      <t xml:space="preserve">๑.๙ โครงการก่อสร้างถนน คสล.สาย แยก ทล.๙-แยก ทล.๓๒๑๕ ต.บางรักพัฒนา อ.บางบัวทอง  
</t>
    </r>
    <r>
      <rPr>
        <i/>
        <sz val="9"/>
        <rFont val="Tahoma"/>
        <family val="2"/>
      </rPr>
      <t xml:space="preserve"> ก่อสร้างถนน คสล.  ผิวจราจรกว้าง 11.00 เมตร  ระยะทาง 1.075 กิโลเมตร   พร้อมกำแพงกันดิน</t>
    </r>
  </si>
  <si>
    <t xml:space="preserve">ถนนเป็นหลุม เป็นบ่อ  สัญจรไปมาไม่สะดวกและไม่ปลอดภัย  เกิดอุบัติเหตุบ่อยครั้ง ไม่มีแบบรูปรายการและรายการคำนวณ
</t>
  </si>
  <si>
    <r>
      <t xml:space="preserve">๑.๑๐ โครงการก่อสร้างถนน คสล.สายวัดโคนอน-สะพานเฉลิมศักดิ์ ต.บางสีทอง อ.บางกรวย  
</t>
    </r>
    <r>
      <rPr>
        <i/>
        <sz val="9"/>
        <rFont val="Tahoma"/>
        <family val="2"/>
      </rPr>
      <t xml:space="preserve"> ก่อสร้างถนน คสล.  ผิวจราจรกว้าง 6.00 เมตร  ระยะทาง 2.500 กิโลเมตร  พร้อมวางท่อระบายน้ำ คสล.</t>
    </r>
  </si>
  <si>
    <r>
      <t xml:space="preserve">๑.๑๑ โครงการก่อสร้างถนน คสล.สายวัดแสงสิริธรรม-วัดเชิงเลิน ต.ท่าอิฐ อ.ปากเกร็ด  
</t>
    </r>
    <r>
      <rPr>
        <i/>
        <sz val="9"/>
        <rFont val="Tahoma"/>
        <family val="2"/>
      </rPr>
      <t xml:space="preserve"> ก่อสร้างถนน คสล.  ผิวจราจรกว้าง 6.00 เมตร  ระยะทาง 2.750 กิโลเมตร  พร้อมวางท่อระบายน้ำ คสล.</t>
    </r>
  </si>
  <si>
    <r>
      <t xml:space="preserve">๑.๑๒ โครงการก่อสร้างถนน คสล.สายแยก ทล.๓๔๕-ประตูน้ำพระอุดมฝั่งตะวันออก ต.คลองข่อย อ.ปากเกร็ด  
</t>
    </r>
    <r>
      <rPr>
        <i/>
        <sz val="9"/>
        <rFont val="Tahoma"/>
        <family val="2"/>
      </rPr>
      <t xml:space="preserve"> ก่อสร้างถนน คสล.  ผิวจราจรกว้าง 6.00 เมตร  ระยะทาง 3.174 กิโลเมตร  ไหล่ทางข้างละ 1.00 เมตร</t>
    </r>
  </si>
  <si>
    <t xml:space="preserve">สภาพเดิมแคบและถนนมีจุดชำรุดหลายจุด ไม่มีแบบรูปรายการและรายการคำนวณ
</t>
  </si>
  <si>
    <r>
      <t xml:space="preserve">๑.๑๓ โครงการก่อสร้างถนน คสล.สายหมู่ที่ ๑๒,๑๓ และ ๑๔ ต.บางม่วง อ.บางใหญ่  
 </t>
    </r>
    <r>
      <rPr>
        <i/>
        <sz val="9"/>
        <rFont val="Tahoma"/>
        <family val="2"/>
      </rPr>
      <t>ก่อสร้างถนน คสล.  ผิวจราจรกว้าง 6.00 เมตร  ระยะทาง 0.973 กิโลเมตร  พร้อมวางท่อระบายน้ำ คสล.</t>
    </r>
  </si>
  <si>
    <t xml:space="preserve">สภาพเดิมชำรุด  ไม่มีท่อระบายน้ำ และไหล่ทาง   การสัญจรไป-มา ในหมู่บ้านไม่สะดวกและไม่ปลอดภัย
 ไม่มีแบบรูปรายการและรายการคำนวณ
</t>
  </si>
  <si>
    <r>
      <t xml:space="preserve">๑.๑๔ โครงการก่อสร้างถนน คสล.สายซอยนุ่มประสงค์ ๕ (ช่วงที่ ๔) หมู่ที่ ๖ ต.ศาลากลาง อ.บางกรวย  
</t>
    </r>
    <r>
      <rPr>
        <i/>
        <sz val="9"/>
        <rFont val="Tahoma"/>
        <family val="2"/>
      </rPr>
      <t xml:space="preserve"> ก่อสร้างถนน คสล.  ผิวจราจรกว้าง 6.00 เมตร  ระยะทาง 0.870 กิโลเมตร  พร้อมวางท่อระบายน้ำ คสล.</t>
    </r>
  </si>
  <si>
    <t>ปรับปรุงสภาพถนนเนื่องจากไหล่ถนนติดคลองและชำรุด  เข้า-ออก  ไม่สะดวก ไม่มีแบบรูปรายการและรายการคำนวณ</t>
  </si>
  <si>
    <r>
      <t xml:space="preserve">๑.๑๕ โครงการก่อสร้างถนน คสล.สายสามแยกปากซอยบางมะขาม-บ้านผู้ใหญ่สุข หมู่ที่ ๗ ต.บางรักใหญ่ อ.บางบัวทอง  
</t>
    </r>
    <r>
      <rPr>
        <i/>
        <sz val="9"/>
        <rFont val="Tahoma"/>
        <family val="2"/>
      </rPr>
      <t xml:space="preserve"> ก่อสร้างถนน คสล.  ผิวจราจรกว้าง 5.00 เมตร  ระยะทาง 1.043 กิโลเมตร  พร้อมวางท่อระบายน้ำ คสล.</t>
    </r>
  </si>
  <si>
    <t>ปัจจุบันผิวจราจรเป็นถนนลูกรัง  ประชาชนได้รับความเดือดร้อน  เนื่องจากในฤดูแล้งจะมีฝุ่นละอองเป็นจำนวนมาก  ทำให้ประชาชนที่อาศัยอยู่สองข้างทางมีปัญหาด้านสุขภาพและในฤดูฝนน้ำท่วมขังเป็นหลุมบ่อ  ทำให้ไม่ได้รับความสะดวก และไม่ปลอดภัยในการเดินทาง  ไม่มีแบบรูปรายการและรายการคำนวณ</t>
  </si>
  <si>
    <r>
      <t xml:space="preserve">๑.๑๖ โครงการก่อสร้างถนน คสล.สายวัดโมลี หมู่ที่ ๗-บ้านผู้ใหญ่หมู่ที่ ๑ ต.บางรักใหญ่ อ.บางบัวทอง  
 </t>
    </r>
    <r>
      <rPr>
        <i/>
        <sz val="9"/>
        <rFont val="Tahoma"/>
        <family val="2"/>
      </rPr>
      <t>ก่อสร้างถนน คสล.  ผิวจราจรกว้าง 5.00 เมตร  ระยะทาง 0.594 กิโลเมตร  พร้อมวางท่อระบายน้ำ คสล. และกำแพงกันดิน ระยะทาง 0.165 กิโลเมตร</t>
    </r>
  </si>
  <si>
    <r>
      <t xml:space="preserve">๑.๑๗ โครงการก่อสร้างถนน เลียบคลองตรงช่วงที่ ๒ ถึงบ้านนายสมบัติ คล้ายเมือง ต.คลองข่อย อ.ปากเกร็ด   
 </t>
    </r>
    <r>
      <rPr>
        <i/>
        <sz val="9"/>
        <rFont val="Tahoma"/>
        <family val="2"/>
      </rPr>
      <t>ก่อสร้างถนน คสล.  ผิวจราจรกว้าง 5.00 เมตร  ระยะทาง 1.100 กิโลเมตร ที่หมู่ที่ 11 ต.คลองข่อย  อ.ปากเกร็ด  จ.นนทบุรี</t>
    </r>
  </si>
  <si>
    <t>สภาพเดิมเป็นถนนลูกรัง  ปัจจุบันชำรุด  ขรุขระ ไม่เหมาะในการใช้สัญจร  โดยเฉพาะในช่วงฤดูฝนเป็นปัญหามาก+++การคมนาคม และขนส่งผลผลิตทางการเกษตรมีความสะดวก  รวดเร็ว และปลอดภัย  สามารถรองรับปริมาณการจราจรที่เพิ่มขึ้น ไม่มีแบบรูปรายการและรายการคำนวณ</t>
  </si>
  <si>
    <r>
      <t xml:space="preserve">๑.๑๘ โครงการก่อสร้างถนน คสล.สายจากแยกตาลเดี่ยว-วัดบางบัวทอง ต.ท่าอิฐ อ.ปากเกร็ด  
 </t>
    </r>
    <r>
      <rPr>
        <i/>
        <sz val="9"/>
        <rFont val="Tahoma"/>
        <family val="2"/>
      </rPr>
      <t>ก่อสร้างถนน คสล.  ผิวจราจรกว้าง 6.00 เมตร  ระยะทาง 1.300 กิโลเมตร  พร้อมวางท่อระบายน้ำ คสล.</t>
    </r>
  </si>
  <si>
    <t xml:space="preserve">ถนนเดิมมีสภาพชำรุด  เป็นหลุมบ่อ ไม่มีท่อระบายน้ำ ทำให้การสัญจรไปมาในหมู่บ้านไม่สะดวกและไม่ปลอดภัย ไม่มีแบบรูปรายการและรายการคำนวณ
</t>
  </si>
  <si>
    <r>
      <t xml:space="preserve">๑.๑๙ โครงการยกระดับถนน คสล.ซอยกุมารทอง หมู่ที่ ๕ ต.มหาสวัสดิ์ อ.บางกรวย  
 </t>
    </r>
    <r>
      <rPr>
        <i/>
        <sz val="9"/>
        <rFont val="Tahoma"/>
        <family val="2"/>
      </rPr>
      <t>ถนน คสล.  ผิวจราจรกว้าง 6.00 เมตร  ระยะทาง 0.150 กิโลเมตร  พร้อมวางท่อระบายน้ำ คสล.</t>
    </r>
  </si>
  <si>
    <t xml:space="preserve">ถนนเดิมผิวจราจรเป็น คสล. ไม่มีท่อระบายน้ำข้างทาง  ระดับถนนต่ำเมื่อฝนตกทำให้เกิดน้ำท่วมขังหลายจุด  และเกิดอุบัติเหตุได้ง่าย ไม่มีแบบรูปรายการและรายการคำนวณ
</t>
  </si>
  <si>
    <r>
      <t xml:space="preserve">๑.๒๐ โครงการยกระดับถนน คสล.ซอยยำแซบ หมู่ที่ ๔ ต.มหาสวัสดิ์ อ.บางกรวย จ.นนทบุรี  
 </t>
    </r>
    <r>
      <rPr>
        <i/>
        <sz val="9"/>
        <rFont val="Tahoma"/>
        <family val="2"/>
      </rPr>
      <t>ก่อสร้างถนน คสล.  ผิวจราจรกว้าง 5.00 เมตร  ระยะทาง 0.250 กิโลเมตร  พร้อมวางท่อระบายน้ำ คสล.</t>
    </r>
  </si>
  <si>
    <r>
      <t xml:space="preserve">๑.๒๑ โครงการปรับปรุงภูมิทัศน์ถนนนครอินทร์ตัดถนนบางกรวย-ไทรน้อย ต.บางสีทอง อ.บางกรวย  
</t>
    </r>
    <r>
      <rPr>
        <i/>
        <sz val="9"/>
        <rFont val="Tahoma"/>
        <family val="2"/>
      </rPr>
      <t xml:space="preserve"> ปรับปรุงภูมิทัศน์บริเวณแยกบางสีทอง พื้นที่รวม 8,000 ตร.ม.  จัดทำซุ้มประตูสู่บางกรวย  จำนวน 2 ซุ้ม จัดทำสวนสุขภาพบริเวณใต้สะพานข้ามแยกบางสีทอง
</t>
    </r>
  </si>
  <si>
    <t>จัดทำพื้นที่สีเขียวให้ประชาชนได้ออกกำลังกาย ไม่มีแบบรูปรายการและรายการคำนวณ</t>
  </si>
  <si>
    <r>
      <t xml:space="preserve">๑.๒๒ โครงการเส้นทางจักรยานเพื่อการท่องเที่ยว อบต.บางสีทอง อ.บางกรวย </t>
    </r>
    <r>
      <rPr>
        <i/>
        <sz val="9"/>
        <rFont val="Tahoma"/>
        <family val="2"/>
      </rPr>
      <t xml:space="preserve">ยกระดับ (ใช้เสาเข็ม) กว้าง 1.5 ม.  ยาว 1,000 ม. หนา 0.15 ม.   </t>
    </r>
    <r>
      <rPr>
        <sz val="9"/>
        <rFont val="Tahoma"/>
        <family val="2"/>
      </rPr>
      <t xml:space="preserve">
 </t>
    </r>
    <r>
      <rPr>
        <i/>
        <sz val="9"/>
        <rFont val="Tahoma"/>
        <family val="2"/>
      </rPr>
      <t>ยกระดับ (ดินถม) กว้าง 1.5 ม. ยาว 4,000 ม. หนา 0.15 ม.  ก่อสร้างเส้นทางจักรยาน คสล. กว้าง 1.50 ม. ยาว 1,000 ม.  หนา 1.50 ม.  พร้อมป้ายบอกเส้นทางและจุดพักจักรยาน</t>
    </r>
  </si>
  <si>
    <r>
      <t xml:space="preserve">๑.๒๓ โครงการก่อสร้างถนน คสล.สายหมู่ที่ ๒ ต.บางรักใหญ่ อ.บางบัวทอง  
</t>
    </r>
    <r>
      <rPr>
        <i/>
        <sz val="9"/>
        <rFont val="Tahoma"/>
        <family val="2"/>
      </rPr>
      <t xml:space="preserve"> ถนน คสล.  ระยะทาง 0.642 กิโลเมตร  ผิวจราจรกว้าง 5.00 เมตร  พร้อมวางท่อระบายน้ำ คสล.</t>
    </r>
  </si>
  <si>
    <t>ปรับปรุงสภาพถนนเนื่องจากไหล่ถนนติดคลองและถนนชำรุดเสียหาย  ทำให้ทางสัญจรเข้า-ออก ไม่สะดวก  และทำให้เกิดอุบัติเหตุบ่อยครั้ง  ไม่มีแบบรูปรายการและรายการคำนวณ</t>
  </si>
  <si>
    <r>
      <t xml:space="preserve">๑.๒๔ โครงการก่อสร้างถนน คสล.สายซอยบางไผ่ หมู่ ๑๒ และ หมู่ ๔ ต.บางไผ่ อ.เมือง  
</t>
    </r>
    <r>
      <rPr>
        <i/>
        <sz val="9"/>
        <rFont val="Tahoma"/>
        <family val="2"/>
      </rPr>
      <t xml:space="preserve"> ถนน คสล.  พร้อมท่อระบายน้ำ  ระยะทาง 0.320 กิโลเมตร  ผิวจราจรกว้าง 6.00 เมตร</t>
    </r>
  </si>
  <si>
    <t>ไหล่ถนนติดคลองและถนนชำรุดเสียหาย  ทำให้ทางสัญจรเข้า-ออก ไม่สะดวก  และทำให้เกิดอุบัติเหตุบ่อยครั้ง ไม่มีแบบรูปรายการและรายการคำนวณ</t>
  </si>
  <si>
    <r>
      <t xml:space="preserve">๑.๒๕ โครงการก่อสร้างถนน คสล.สายวัดโชติการาม-วัดสังฆทาน ต.บางไผ่ อ.เมือง  
</t>
    </r>
    <r>
      <rPr>
        <i/>
        <sz val="9"/>
        <rFont val="Tahoma"/>
        <family val="2"/>
      </rPr>
      <t xml:space="preserve"> ถนน คสล.  พร้อมท่อระบายน้ำ  ระยะทาง 0.400 กิโลเมตร  ผิวจราจรกว้าง 6.00 เมตร</t>
    </r>
  </si>
  <si>
    <r>
      <t xml:space="preserve">๑.๒๖ โครงการก่อสร้างถนน คสล.สายอนามัย บ้านบางประดู่-ซอยไสวพล หมู่ที่ ๖ ต.บางรักน้อย อ.เมือง  
</t>
    </r>
    <r>
      <rPr>
        <i/>
        <sz val="9"/>
        <rFont val="Tahoma"/>
        <family val="2"/>
      </rPr>
      <t xml:space="preserve"> ถนน คสล.  พร้อมท่อระบายน้ำ  ระยะทาง 1.415 กิโลเมตร  ผิวจราจรกว้าง 6.00 เมตร</t>
    </r>
  </si>
  <si>
    <r>
      <t xml:space="preserve">๑.๒๗ โครงการก่อสร้างถนน คสล.สายประชาร่วมใจ ต.บางรักน้อย อ.เมือง  
</t>
    </r>
    <r>
      <rPr>
        <i/>
        <sz val="9"/>
        <rFont val="Tahoma"/>
        <family val="2"/>
      </rPr>
      <t xml:space="preserve"> ถนน คสล.  พร้อมท่อระบายน้ำ  ระยะทาง 2.259 กิโลเมตร  ผิวจราจรกว้าง 6.00 เมตร</t>
    </r>
  </si>
  <si>
    <r>
      <t xml:space="preserve">๑.๒๘ โครงการปรับปรุงภูมิทัศน์บริเวณโดยรอบโบราณสถานวัดปราสาท หมู่ที่ ๔ ต.บางกร่าง อ.เมือง  
</t>
    </r>
    <r>
      <rPr>
        <i/>
        <sz val="9"/>
        <rFont val="Tahoma"/>
        <family val="2"/>
      </rPr>
      <t xml:space="preserve"> ปรับปรุงถนนโดยรอบปราสาท  ระยะทาง 0.100 กิโลเมตร  ผิวจราจรกว้าง 5.00 เมตร และปรับปรุงภูมิทัศน์โดยรอบ</t>
    </r>
  </si>
  <si>
    <r>
      <t xml:space="preserve">๑.๒๙ โครงการก่อสร้างถนน คสล.สาย นบ.๓๐๒๑-คลองขุดมหาดไทย ต.อ้อมเกร็ด อ.ปากเกร็ด  
</t>
    </r>
    <r>
      <rPr>
        <i/>
        <sz val="9"/>
        <rFont val="Tahoma"/>
        <family val="2"/>
      </rPr>
      <t xml:space="preserve"> ถนน คสล. พร้อมท่อระบายน้ำ  ผิวจราจรกว้าง 8.00 เมตร  ระยะทาง 0.950 กิโลเมตร</t>
    </r>
  </si>
  <si>
    <r>
      <t xml:space="preserve">๑.๓๐ ก่อสร้างโป๊ะเหล็กท่าน้ำวัดเชิงเลน ต.ท่าอิฐ อ.ปากเกร็ด  
 </t>
    </r>
    <r>
      <rPr>
        <i/>
        <sz val="9"/>
        <rFont val="Tahoma"/>
        <family val="2"/>
      </rPr>
      <t>โป๊ะเหล็ก ความยาว 8.00 ม. กว้าง 4.00 ม. พร้อมสะพานทางลงโป๊ะ ยาว 8.00 ม. กว้าง 2 ม.</t>
    </r>
  </si>
  <si>
    <r>
      <t xml:space="preserve">โป๊ะเหล็กท่าเทียบเรือเดิมชำรุดเสียหาย  ไม่ปลอดภัย </t>
    </r>
    <r>
      <rPr>
        <u/>
        <sz val="9"/>
        <rFont val="Tahoma"/>
        <family val="2"/>
      </rPr>
      <t>สร้างโป๊ะราคาต่างกันมาก ตัวอย่างโครงการที่ 30 และ 31</t>
    </r>
    <r>
      <rPr>
        <sz val="9"/>
        <rFont val="Tahoma"/>
        <family val="2"/>
      </rPr>
      <t xml:space="preserve">  แสดงว่ารายละเอียดกิจกรรมไม่ชัดเจนทั้ง 4 โครงการ </t>
    </r>
    <r>
      <rPr>
        <u/>
        <sz val="9"/>
        <rFont val="Tahoma"/>
        <family val="2"/>
      </rPr>
      <t>และเป็นภารกิจfunction</t>
    </r>
  </si>
  <si>
    <r>
      <t xml:space="preserve">๑.๓๑ ก่อสร้างโป๊ะเหล็กวัดศรีราษฎร์ ม.8 ต.บางเลน อ.บางใหญ่  
 </t>
    </r>
    <r>
      <rPr>
        <i/>
        <sz val="9"/>
        <rFont val="Tahoma"/>
        <family val="2"/>
      </rPr>
      <t xml:space="preserve">สร้างโป๊ะท่าเทียบเรือ  กว้าง 5.00 ม. ยาว 10.00 ม.  จำนวน 3 จุด   
</t>
    </r>
    <r>
      <rPr>
        <sz val="9"/>
        <rFont val="Tahoma"/>
        <family val="2"/>
      </rPr>
      <t xml:space="preserve"> </t>
    </r>
    <r>
      <rPr>
        <u/>
        <sz val="9"/>
        <rFont val="Tahoma"/>
        <family val="2"/>
      </rPr>
      <t>งปม.ในข้อมูลพื้นฐานโครงการ 2,458,000 บาท ไม่สอดคล้องกับในแบบ จ.๒</t>
    </r>
  </si>
  <si>
    <r>
      <t xml:space="preserve">๑.๑ เพิ่มประสิทธิภาพในการสร้างความมั่นคงปลอดภัยในชีวิตและทรัพย์สินและการจราจร (CCTV)   
</t>
    </r>
    <r>
      <rPr>
        <i/>
        <sz val="9"/>
        <rFont val="Tahoma"/>
        <family val="2"/>
      </rPr>
      <t xml:space="preserve"> จ้างเหมาติดตั้ง CCTV ในย่านชุมชนสำคัญที่มีความเสี่ยงอาชญากรรมและจราจร 100 จุด</t>
    </r>
  </si>
  <si>
    <r>
      <t xml:space="preserve">๑.๒ เพิ่มประสิทธิภาพงานป้องกันและลดอุบัติเหตุทางถนน   
</t>
    </r>
    <r>
      <rPr>
        <i/>
        <sz val="9"/>
        <rFont val="Tahoma"/>
        <family val="2"/>
      </rPr>
      <t xml:space="preserve"> จัดซื้อเครื่องตรวจวัดระดับแอลกอฮอล์ ให้แก่ 10 สถานีตำรวจ สำหรับตรวจจับผู้ขับขี่ เพื่อป้องกันและลดอุบัติเหตุทางถนน</t>
    </r>
  </si>
  <si>
    <r>
      <t xml:space="preserve">๑.๓ เพิ่มความปลอดภัยสร้างความอุ่นใจในการเดินทาง   
 </t>
    </r>
    <r>
      <rPr>
        <i/>
        <sz val="9"/>
        <rFont val="Tahoma"/>
        <family val="2"/>
      </rPr>
      <t>จัดซื้อเรือตรวจการณ์ จำนวน 1 ลำ</t>
    </r>
  </si>
  <si>
    <r>
      <t xml:space="preserve">๑.๑ ก่อสร้างเขื่อนป้องกันตลิ่ง บริเวณสถานีอนามัยบ้านวัดไทรม้าเหนือ ต.ไทรม้า อ.เมืองฯ    
</t>
    </r>
    <r>
      <rPr>
        <i/>
        <sz val="9"/>
        <rFont val="Tahoma"/>
        <family val="2"/>
      </rPr>
      <t xml:space="preserve"> เขื่อน คสล. ความยาว 67 ม. พร้อมทางเดินเท้า</t>
    </r>
  </si>
  <si>
    <r>
      <t xml:space="preserve">๑.๒ การแก้ไขปัญหาน้ำเสียคลองเกลือ ฟื้นฟูคลองเกลือ ตำบลคลองเกลือ อำเภอปากเกร็ด เป็นระยะทาง ๑,๒๐๐ เมตร กิจกรรมประกอบด้วย   
</t>
    </r>
    <r>
      <rPr>
        <i/>
        <sz val="9"/>
        <rFont val="Tahoma"/>
        <family val="2"/>
      </rPr>
      <t>๑. ดูดตะกอนเลน  ๙๐๐,๐๐๐ บาท
๒. บำบัดน้ำเสียโดยใช้จุลินทรีย์  ๕๐๐,๐๐๐  บาท
๓. ก่อสร้างระบบเติมอากาศโดยใช้พลังงานทดแทน (Solar Cell) จำนวน ๔ ชุด  ๑,๖๐๐,๐๐๐  บาท
๔. จัดทำป้ายประชาสัมพันธ์โครงการ   ๓๐,๐๐๐  บาท</t>
    </r>
    <r>
      <rPr>
        <sz val="9"/>
        <rFont val="Tahoma"/>
        <family val="2"/>
      </rPr>
      <t xml:space="preserve">
</t>
    </r>
  </si>
  <si>
    <r>
      <rPr>
        <u/>
        <sz val="9"/>
        <rFont val="Tahoma"/>
        <family val="2"/>
      </rPr>
      <t>รายละเอียดในเอกสารโครงการไม่สอดคล้องกัน</t>
    </r>
    <r>
      <rPr>
        <sz val="9"/>
        <rFont val="Tahoma"/>
        <family val="2"/>
      </rPr>
      <t xml:space="preserve"> เอกสารโครงการงบประมาณ 3.07 ล้านบาท แต่ในแบบ จ.๒ 6.3 ล้านบาท และขาดความชัดเจนเรื่องพื้นที่ที่จะก่อสร้างระบบเติมอากาศฯ</t>
    </r>
  </si>
  <si>
    <r>
      <t xml:space="preserve">๑.๓ การแก้ไขปัญหาน้ำเสียคลองมอญ ฟื้นฟูคลองมอญ ตำบลบางกระสอ  อำเภอเมืองนนทบุรี เป็นระยะทาง ๑,๐๐๐ เมตร กิจกรรมประกอบด้วย  
</t>
    </r>
    <r>
      <rPr>
        <i/>
        <sz val="9"/>
        <rFont val="Tahoma"/>
        <family val="2"/>
      </rPr>
      <t>๑. ดูดตะกอนเลน ๑,๐๐๐,๐๐๐ บาท
๒. บำบัดน้ำเสียโดยใช้จุลินทรีย์ ๕๐๐,๐๐๐ บาท
๓. ก่อสร้างระบบเติมอากาศโดยใช้พลังงานทดแทน (Solar Cell) จำนวน ๔ ชุด  ๑,๖๐๐,๐๐๐ บาท</t>
    </r>
    <r>
      <rPr>
        <sz val="9"/>
        <color indexed="28"/>
        <rFont val="Tahoma"/>
        <family val="2"/>
      </rPr>
      <t/>
    </r>
  </si>
  <si>
    <r>
      <rPr>
        <u/>
        <sz val="9"/>
        <rFont val="Tahoma"/>
        <family val="2"/>
      </rPr>
      <t>รายละเอียดในเอกสารโครงการไม่สอดคล้องกันเ</t>
    </r>
    <r>
      <rPr>
        <sz val="9"/>
        <rFont val="Tahoma"/>
        <family val="2"/>
      </rPr>
      <t>อกสารโครงการงบประมาณ 3.118 ล้านบาท แต่ในแบบ จ.๒ 3.109 ล้านบาท ขาดความชัดเจนเรื่องพื้นที่ก่อสร้างระบบเติมอากาศฯ</t>
    </r>
  </si>
  <si>
    <r>
      <t xml:space="preserve">๑.๔ การแก้ไขปัญหาน้ำเสียคลองบางตลาด  ฟื้นฟูคลองบางตลาด ตำบลบางตลาด อำเภอปากเกร็ด และตำบลท่าทราย อำเภอเมืองนนทบุรี เป็นระยะทาง ๖,๖๐๐ เมตร     
 กิจกรรมประกอบด้วย </t>
    </r>
    <r>
      <rPr>
        <i/>
        <sz val="9"/>
        <rFont val="Tahoma"/>
        <family val="2"/>
      </rPr>
      <t xml:space="preserve">๑. ดูดตะกอนเลน ๑๖,๕๐๐,๐๐๐ บาท
๒. บำบัดน้ำเสียโดยใช้จุลินทรีย์ ๑,๙๐๐,๐๐๐  บาท
๓. ก่อสร้างระบบเติมอากาศโดยใช้พลังงานทดแทน (Solar Cell) จำนวน ๘ ชุด  ๓,๒๐๐,๐๐๐ บาท
๔. จัดทำป้ายประชาสัมพันธ์โครงการ ๓๐,๐๐๐  บาท </t>
    </r>
  </si>
  <si>
    <r>
      <rPr>
        <u/>
        <sz val="9"/>
        <rFont val="Tahoma"/>
        <family val="2"/>
      </rPr>
      <t>รายละเอียดในเอกสารโครงการไม่สอดคล้องกันเ</t>
    </r>
    <r>
      <rPr>
        <sz val="9"/>
        <rFont val="Tahoma"/>
        <family val="2"/>
      </rPr>
      <t xml:space="preserve">อกสารโครงการงบประมาณ 21.68 ล้านบาท แต่ในแบบ จ.๒ 10.53 ล้านบาท ขาดความขัดเจนเรื่องพื้นที่ก่อสร้างระบบเติมอากาศฯ   
</t>
    </r>
  </si>
  <si>
    <r>
      <t xml:space="preserve">๑.๕ ไฟฟ้าแสงสว่างจากเซลล์แสงอาทิตย์ ณ วัดปรมัยยิกาวาส     
 </t>
    </r>
    <r>
      <rPr>
        <i/>
        <sz val="9"/>
        <rFont val="Tahoma"/>
        <family val="2"/>
      </rPr>
      <t>ออกแบบระบบ ติดตั้ง อบรมความรู้และสาธิตแก่ประชาชน นักเรียนและพระ(รวม200คน) วัดและอบต.เกาะเกร็ดบริหารจัดการ-จัดหาแนวทางต่อยอดโครงการต่อไป</t>
    </r>
  </si>
  <si>
    <r>
      <t xml:space="preserve">๑.๖ ไฟฟ้าแสงสว่างจากเซลล์แสงอาทิตย์ ณ พระบรมราชานุสาวรีย์ รัชกาลที่ ๓     
</t>
    </r>
    <r>
      <rPr>
        <i/>
        <sz val="9"/>
        <rFont val="Tahoma"/>
        <family val="2"/>
      </rPr>
      <t xml:space="preserve"> ออกแบบระบบติดตั้ง-ดูแล อบรมความรู้และสาธิตแก่ประชาชน นักเรียนและพระ(รวม200คน) วัดเฉลิมพระเกียรติและอบต.บางศรีเมือง บริหารจัดการ-จัดหาแนวทางต่อยอดโครงการต่อไป</t>
    </r>
  </si>
  <si>
    <r>
      <t xml:space="preserve">๑.๗ อนุรักษ์พันธุกรรมพืชท้องถิ่น ต.ทวีวัฒนา อ.ไทรน้อย     
</t>
    </r>
    <r>
      <rPr>
        <i/>
        <sz val="9"/>
        <rFont val="Tahoma"/>
        <family val="2"/>
      </rPr>
      <t xml:space="preserve"> จัดทำแปลงอนุรักษ์พันธุ์พืชท้องถิ่น ในพื้นที่ 8 ไร่ ภายในศูนย์ท่องเที่ยวเกษตรเชิงนิเวศของตำบล และจัดทำทะเบียน ฐานข้อมูลไม้ที่ปลูกในโครงการ เชื่อมกับเว็บเพจของโครงการฯที่ดำเนินการในจังหวัดนนทบุรี</t>
    </r>
  </si>
  <si>
    <r>
      <t xml:space="preserve">๑.๑ เฝ้าระวังโรคแทรกซ้อนทางตาและหู 
</t>
    </r>
    <r>
      <rPr>
        <u/>
        <sz val="9"/>
        <rFont val="Tahoma"/>
        <family val="2"/>
      </rPr>
      <t>(ชื่อโครงการในแบบ จ.๒ และข้อมูลพื้นฐานโครงการไม่สอดคล้องกัน และโครงการที่อยู่นอกแผนพัฒนาจังหวัดฯ)</t>
    </r>
  </si>
  <si>
    <r>
      <t xml:space="preserve">๑.๒ ฟื้นฟูสมรรถภาพผู้พิการและผู้สูงอายุ ปรับปรุงและจัดตั้งศูนย์ฟื้นฟูสมรรถภาพในชุมชน ของ อบต.บางสีทอง 2 แห่ง คือ  
</t>
    </r>
    <r>
      <rPr>
        <i/>
        <sz val="9"/>
        <rFont val="Tahoma"/>
        <family val="2"/>
      </rPr>
      <t xml:space="preserve"> 1.ปรับปรุงและขยายอาคารศูนย์ฯที่วัดรวก 1.58 ล้านบาท  และ 2.จัดตั้งศูนย์ใหม่ที่วัดโคนอนโดยขยายอาคารและจัดซื้ออุปกรณ์ 1.852 ล้านบาท)</t>
    </r>
  </si>
  <si>
    <r>
      <t xml:space="preserve">๑.๓ ยกระดับสถานีอนามัยเป็น รพ.ระดับตำบล </t>
    </r>
    <r>
      <rPr>
        <sz val="9"/>
        <color indexed="10"/>
        <rFont val="Tahoma"/>
        <family val="2"/>
      </rPr>
      <t/>
    </r>
  </si>
  <si>
    <r>
      <t xml:space="preserve">๑.๔ ขยายเขตประปาใน หมู่บ้าน/ชุมชน    
</t>
    </r>
    <r>
      <rPr>
        <i/>
        <sz val="9"/>
        <rFont val="Tahoma"/>
        <family val="2"/>
      </rPr>
      <t xml:space="preserve"> 4 หมู่บ้าน คือ ม.4(1,500 ม.) และ 5(1,200 ม.) ต.บางใหญ่ และ ม.7 (1,500 ม.)และ 11 (9,000 ม.)ต.บ้านใหม่ รวมระยะทาง 13.2 กม.</t>
    </r>
  </si>
  <si>
    <t>๑.๑ ปรับปรุงซ่อมแซมอาคารเรียน อาคารประกอบ ระบบไฟฟ้า สภาวแวดล้อม สนามเด็กเล่นของโรงเรียน ในสังกัด สพท.นบ.เขต ๑ , ๒</t>
  </si>
  <si>
    <t>ประเด็นยุทธศาสตร์ที่ 1 พัฒนาให้เป็นเมืองที่อยู่อาศัยชั้นดีมีความปลอดภัย</t>
  </si>
  <si>
    <t xml:space="preserve">ประเด็นยุทธศาสตร์ที่ 3 พัฒนาภาคการผลิตให้มีคุณภาพ และได้มาตรฐาน สามารถลดมลภาวะได้อย่างต่อเนื่อง   
</t>
  </si>
  <si>
    <r>
      <t xml:space="preserve">ประเด็นยุทธศาสตร์ที่ 2 พัฒนาภาคบริการของรัฐและเอกชน ให้มีคุณภาพ และได้มาตรฐาน    </t>
    </r>
    <r>
      <rPr>
        <i/>
        <sz val="9"/>
        <rFont val="Tahoma"/>
        <family val="2"/>
      </rPr>
      <t/>
    </r>
  </si>
  <si>
    <t>ภาค กลางตอนบน 1</t>
  </si>
  <si>
    <t>เห็นควรสนันบสนุนงบประมาณ(บาท)</t>
  </si>
  <si>
    <t>ปรับลดงบประมาณ(บาท)</t>
  </si>
  <si>
    <t>ส่งเสริมการประชาสัมพันธ์และส่งเสริมการขายผลิตภัณฑ์ OTOP</t>
  </si>
  <si>
    <t>ติดตั้งท่อประปา หมู่ที่ 3 และ 4 ตำบลบางคูรัด อำเภอบางบัวทอง</t>
  </si>
  <si>
    <t>เห็นควรสนับสนุนงบประมาณ</t>
  </si>
  <si>
    <t>แผนพัฒนาจังหวัด ที่นำเสนอเพื่อพิจารณา ประกอบด้วย 4 ยุทธศาสตร์ โดยแต่ละยุทธศาสตร์ มีแผนงาน/โครงการ และวงเงินรวมสรุป ได้ดังนี้</t>
  </si>
  <si>
    <t>โครงการ/กิจกรรมที่เสนอใช้งบประมาณกลุ่มจังหวัด</t>
  </si>
  <si>
    <t>ปรับลดงบประมาณ</t>
  </si>
  <si>
    <r>
      <t>หมายเหตุ: กรอบวงเงินงบประมาณปี 2555 ของ</t>
    </r>
    <r>
      <rPr>
        <u/>
        <sz val="16"/>
        <color theme="1"/>
        <rFont val="Browallia New"/>
        <family val="2"/>
      </rPr>
      <t>จังหวัดนนทบุรี</t>
    </r>
    <r>
      <rPr>
        <sz val="16"/>
        <color theme="1"/>
        <rFont val="Browallia New"/>
        <family val="2"/>
      </rPr>
      <t xml:space="preserve"> ที่ได้รับจัดสรรตามตามเกณฑ์  จำนวน 151.6098 ล้านบาท</t>
    </r>
  </si>
  <si>
    <t>กิจกรรม/ความเห็น</t>
  </si>
  <si>
    <t>อนุรักษ์พันธุ์สัตว์น้ำในแม่น้ำเจ้าพระยา</t>
  </si>
  <si>
    <t>ไม่ควรสนับสนุนงบประมาณ</t>
  </si>
  <si>
    <t>เป็นภารกิจปกติของส่วนราชการ</t>
  </si>
  <si>
    <t>ติดตั้งกล้อง CCTV ทุกหมู่บ้าน/ชุมชน ในจังหวัดนนทบุรี</t>
  </si>
  <si>
    <t>สอดคล้องกับยุทธศาสตร์ แต่จังหวัดจัดลำดับความสำคัญต่ำ</t>
  </si>
  <si>
    <t>จัดทำพื้นที่สีเขียวให้ประชาชนออกกำลังกายไม่มีแบบรูปรายการและรายการคำนวณ</t>
  </si>
  <si>
    <r>
      <t>สอดคล้องกับยุทธศาสตร์เพื่อให้ประชาชนได้รับความสะดวกและปลอดภัยในการเดินทาง เนื่องจากโป๊ะเหล็กท่าเทียบเรือเดิมชำรุดเสียหาย</t>
    </r>
    <r>
      <rPr>
        <u/>
        <sz val="9"/>
        <rFont val="Tahoma"/>
        <family val="2"/>
      </rPr>
      <t/>
    </r>
  </si>
  <si>
    <r>
      <t>สอดคล้องกับยุทธศาสตร์เพื่อให้ประชาชนได้รับความสะดวกและปลอดภัยในการเดินทาง</t>
    </r>
    <r>
      <rPr>
        <u/>
        <sz val="9"/>
        <rFont val="Tahoma"/>
        <family val="2"/>
      </rPr>
      <t/>
    </r>
  </si>
  <si>
    <t xml:space="preserve">สอดคล้องกับยุทธศาสตร์ เป็นการจัดหาเครื่องเพื่อทดแทนของเดิม  มีประสิทธิภาพการใช้งานต่ำ และเครื่องไม่พอเพียง แต่จังหวัดจัดลำดับความสำคัญต่ำ
</t>
  </si>
  <si>
    <t>สอดคล้องกับยุทธศาสตร์ และมีความจำเป็นเร่งด่วน</t>
  </si>
  <si>
    <t>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วัดปลายคลองขุนศรี และโรงเรียนวัดปลายคลองขุนศรี ประชาชนโดยรอบดูแลบำรุงรักษา บริหารจัดการแหล่งเรียนรู้ แต่จังหวัดจัดลำดับความสำคัญต่ำ</t>
  </si>
  <si>
    <t xml:space="preserve">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แต่จังหวัดจัดลำดับความสำคัญต่ำ
</t>
  </si>
  <si>
    <t xml:space="preserve">งปม. ส่วนใหญ่เป็นการลงทุนในครุภัณฑ์ (การตรวจคัดกรองฯ รพ.พระนั่งเกล้า แผนกจักษุฯ) ส่วนที่เหลือเพื่อการออกหน่วยเคลื่อนที่      
อย่างไรก็ตามเป็นโครงการที่มีความจำเป็นในการลดความเสี่ยงและลดภาระการรักษา และคุ้มค่าในการลงทุนเวชปฏิบัติป้องกัน </t>
  </si>
  <si>
    <t>เพื่อส่งเสริมสุขอนามัย และลดค่าใช้จ่ายของประชาชน</t>
  </si>
  <si>
    <t xml:space="preserve">สอดคล้องกับยุทธศาสตร์   </t>
  </si>
  <si>
    <t xml:space="preserve">ส่งเสริมการท่องเที่ยวจังหวัดนนทบุรี     </t>
  </si>
  <si>
    <t>เป็นการจัดกิจกรรมการท่องเที่ยว รวมทั้งมีการจัดจ้างเจ้าหน้าที่บริการข้อมูลนักท่องเที่ยวประจำ ศูนย์บริการข้อมูลนักท่องเที่ยว 2 แห่ง ที่ท่าน้ำนนท์ และท่าน้ำวัดปรมัยยิกาวาส (เกาะเกร็ด) แต่รายละเอียดค่าใช้จ่ายไม่เพียงพอ</t>
  </si>
  <si>
    <t>กิจกรรมไม่ชัดเจนที่จะทำให้การดำเนินโครงการมีประสิทธิผลตามวัตถุประสงค์</t>
  </si>
  <si>
    <t>ส่งเสริมและสนับสนุนกิจการเพื่อสังคมของโรงงาน (CSR)</t>
  </si>
  <si>
    <t>สอดคล้องกับยุทธศาสตร์ และเป็นการเพิ่มศักยภาพและรายได้ผู้ประกอบการ OTOP ในพื้นที่</t>
  </si>
  <si>
    <t xml:space="preserve">ส่งเสริมและพัฒนากลุ่มวิสาหกิจชุมชนจังหวัดนนทบุรี     
</t>
  </si>
  <si>
    <t>สอดคล้องกับยุทธศาสตร์ เป็นการจัดอบรมดูงานให้กับกลุ่มวิสาหกิจชุมชน 12 กลุ่ม ใน 6 อำเภอ (จำนวน 180 คน) สนับสนุนปัจจัยการผลิต 6 กลุ่ม และจัดตลาดนัด 2 ครั้งๆ ละ 10 วัน (1 ล้านบาท)</t>
  </si>
  <si>
    <t>ให้มีความรู้ระบบ GAP โดย 1)อบรมเกษตรกร 1,000 ราย อำเภอละ 1 ครั้ง รวม 6 ครั้งๆละ1วัน 2)เกษตรกร 100 คน ดูงาน 3 วัน2 คืน 1 ครั้ง  และ 3)เตรียมพร้อมเกษตรกร100 ราย/จัดทำแปลงส่งเสริม 350 แปลง เข้าสู่ระบบรับรองมาตรฐาน GAP พืช  สอดคล้องกับยุทธศาสตร์</t>
  </si>
  <si>
    <t xml:space="preserve">พัฒนาแหล่งจำหน่ายสินค้าเกษตรปลอดภัยที่ได้รับการรับรองมาตรฐาน Q     
</t>
  </si>
  <si>
    <t>สอดคล้องกับยุทธศาสตร์ เป็นการตรวจรับรองมาตรฐานQตลาดสด แผงค้า ร้านค้า เป้าหมายผ่านรับรอง 20 ราย</t>
  </si>
  <si>
    <t xml:space="preserve">ธรรมาภิบาลสิ่งแวดล้อมโรงงานจังหวัดนนทบุรี     
</t>
  </si>
  <si>
    <t>การอบรมดูงาน และปฏิบัติด้านการเกษตร เพื่อแก้ปัญหาต้นทุนและความเสียงจากการปลูกพืชเชิงเดี่ยว สอดคล้องกับยุทธศาสตร์</t>
  </si>
  <si>
    <t xml:space="preserve">สอดคล้องกับยุทธศาสตร์ แต่จังหวัดจัดลำดับความสำคัญต่ำ และงบประมาณส่วนใหญ่เป็นงบการลงทุนในค่าวัสดุ ครุภัณฑ์ โรงเรือน </t>
  </si>
  <si>
    <t xml:space="preserve">นำร่องสร้างฐานความรู้ด้านพลังงานในศูนย์การเรียนรู้การเกษตร     
</t>
  </si>
  <si>
    <t xml:space="preserve">พัฒนาการเกษตรตามแนวทฤษฎีใหม่ โดยยึดหลัก ECO พอเพียง     
</t>
  </si>
  <si>
    <r>
      <t xml:space="preserve">ส่งเสริมและพัฒนากลุ่มส่งเสริมอาชีพด้านการเกษตร     
</t>
    </r>
    <r>
      <rPr>
        <i/>
        <sz val="9"/>
        <rFont val="Tahoma"/>
        <family val="2"/>
      </rPr>
      <t/>
    </r>
  </si>
  <si>
    <t>สอดคล้องกับยุทธศาสตร์ แต่จังหวัดจัดลำดับความสำคัญต่ำ และส่วนใหญ่เป็นการอบรมและสนับสนุนปัจจัยการผลิต</t>
  </si>
  <si>
    <t>สอดคล้องกับยุทธศาสตร์ เป็นการส่งเสริมให้ประชาชนมีสุขภาพแข็งแรงด้วยการใช้รถจักรยาน</t>
  </si>
  <si>
    <t>สอดคล้องกับยุทธศาสตร์ และมีความจำเป็นเร่งด่วน เพราะถนนอยู่ระดับต่ำและไม่มีท่อระบายน้ำ</t>
  </si>
  <si>
    <t>สอดคล้องกับยุทธศาสตร์ และในฤดูฝนถนนมีน้ำถ่วมขัง ไม่สะดวกและไม่ปลอดภัย</t>
  </si>
  <si>
    <t>สอดคล้องกับยุทธศาสตร์ แต่จังหวัดจัดลำดับความสำคัญต่ำ และเป็นการก่อสร้างถนนขนาดใหญ่ ควรเป็นภารกิจของส่วนราชการ</t>
  </si>
  <si>
    <r>
      <t xml:space="preserve">โครงการก่อสร้างถนน คสล.สาย บ.ใหม่-ไทรน้อย ต.ไทรน้อย และ ต.ทวีวัฒนา อ.ไทรน้อย </t>
    </r>
    <r>
      <rPr>
        <i/>
        <sz val="9"/>
        <rFont val="Tahoma"/>
        <family val="2"/>
      </rPr>
      <t xml:space="preserve"> </t>
    </r>
  </si>
  <si>
    <t xml:space="preserve">โครงการก่อสร้างกำแพงกันดิน สาย แยก นบ.1002-วัดลาดปลาดุก ต.บางรักพัฒนา อ.บางบัวทอง </t>
  </si>
  <si>
    <r>
      <t xml:space="preserve">ก่อสร้างกำแพงกันดินและไหล่ทาง สอดคล้องกับยุทธศาสตร์ ไหล่ถนนติดคลองและถนนชำรุดเสียหาย  ทำให้ทางสัญจรเข้า-ออก ไม่สะดวก   
</t>
    </r>
    <r>
      <rPr>
        <u/>
        <sz val="9"/>
        <rFont val="Tahoma"/>
        <family val="2"/>
      </rPr>
      <t>หมายเหตุ</t>
    </r>
    <r>
      <rPr>
        <sz val="9"/>
        <rFont val="Tahoma"/>
        <family val="2"/>
      </rPr>
      <t>: เป็นการของบเพิ่มเติมจากปีงบประมาณ 2553 ที่ได้รับงบประมาณ เพื่อดำเนินการในช่วงแรก ระยะทาง 450 เมตร</t>
    </r>
  </si>
  <si>
    <t xml:space="preserve">โครงการก่อสร้างถนน คสล.สายซอยนุ่มประสงค์ 1 หมู่ที่ 6 ต.ศาลากลาง อ.บางกรวย  
</t>
  </si>
  <si>
    <t>โครงการก่อสร้างถนน คสล. สายแยก ทล.302-วัดมะเดื่อ ต.บางรักใหญ่ อ.บางบัวทอง</t>
  </si>
  <si>
    <t xml:space="preserve">โครงการก่อสร้างถนน คสล.สาย แยกทล.-345-บ้านเกาะดอน หมู่ 1 และหมู่ 4  ต.ละหาร อ.บางบัวทอง  
</t>
  </si>
  <si>
    <t xml:space="preserve">โครงการก่อสร้างถนน คสล.แยก ทล.345-ประตูน้ำพระอุดมฝั่งตะวันตก ต.คลองข่อย อ.ปากเกร็ด  
</t>
  </si>
  <si>
    <t xml:space="preserve">ส่งเสริมและพัฒนาการท่องเที่ยวเชิงเกษตร    
</t>
  </si>
  <si>
    <t xml:space="preserve">พัฒนาศักยภาพการให้บริการประชาชนในเชิงรุก     
</t>
  </si>
  <si>
    <t xml:space="preserve">ค่ายคุณธรรมนำใจเยาวชนนนทบุรี     
</t>
  </si>
  <si>
    <t xml:space="preserve">พัฒนาศักยภาพผู้ปกครองเด็กพิการรุนแรงและยากจน     
</t>
  </si>
  <si>
    <t xml:space="preserve">รวมใจรักษ์พิทักษ์เยาวสตรีจังหวัดนนทบุรี   
</t>
  </si>
  <si>
    <r>
      <t xml:space="preserve">สายใยรักแห่งครอบครัวในพระบรมราชูปถัมภ์ฯ </t>
    </r>
    <r>
      <rPr>
        <i/>
        <sz val="9"/>
        <rFont val="Tahoma"/>
        <family val="2"/>
      </rPr>
      <t xml:space="preserve">    
</t>
    </r>
  </si>
  <si>
    <t xml:space="preserve">ขยายเขตประปาใน หมู่บ้าน/ชุมชน    
</t>
  </si>
  <si>
    <t>ฟื้นฟูสมรรถภาพผู้พิการและผู้สูงอายุ ปรับปรุงและจัดตั้งศูนย์ฟื้นฟูสมรรถภาพในชุมชน ของ อบต.บางสีทอง</t>
  </si>
  <si>
    <t xml:space="preserve">อนุรักษ์พันธุกรรมพืชอันเนื่องมาจากพระราชดำริ สมเด็จพระเทพรัตนราชสุดาฯ สยามบรมราชกุมารี  
   </t>
  </si>
  <si>
    <t xml:space="preserve">อนุรักษ์พันธุกรรมพืช บริเวณวัดปลายคลองขุนศรี ตำบลไทรใหญ่  อำเภอไทรน้อย (เป็นการเพิ่มพื้นที่สีเขียว 10 ไร่   และสร้างฐานการเรียนรู้ 10 ฐาน)  
</t>
  </si>
  <si>
    <t xml:space="preserve">อนุรักษ์พันธุกรรมพืชท้องถิ่น ต.ทวีวัฒนา อ.ไทรน้อย     
</t>
  </si>
  <si>
    <r>
      <t xml:space="preserve">การแก้ไขปัญหาน้ำเสียคลองมอญ ฟื้นฟูคลองมอญ ตำบลบางกระสอ  อำเภอเมืองนนทบุรี เป็นระยะทาง 1,000 เมตร </t>
    </r>
    <r>
      <rPr>
        <sz val="9"/>
        <color indexed="28"/>
        <rFont val="Tahoma"/>
        <family val="2"/>
      </rPr>
      <t/>
    </r>
  </si>
  <si>
    <t>การแก้ไขปัญหาน้ำเสียคลองเกลือ ฟื้นฟูคลองเกลือ ตำบลคลองเกลือ อำเภอปากเกร็ด เป็นระยะทาง 1,200 เมตร กิจกรรม</t>
  </si>
  <si>
    <t xml:space="preserve">ก่อสร้างเขื่อนป้องกันตลิ่ง บริเวณสถานีอนามัยบ้านวัดไทรม้าเหนือ ต.ไทรม้า อ.เมืองฯ    
</t>
  </si>
  <si>
    <t xml:space="preserve">เพิ่มประสิทธิภาพงานป้องกันและลดอุบัติเหตุทางถนน   
</t>
  </si>
  <si>
    <r>
      <t xml:space="preserve">ก่อสร้างโป๊ะเหล็กวัดศรีราษฎร์ ม.8 ต.บางเลน อ.บางใหญ่  
</t>
    </r>
    <r>
      <rPr>
        <i/>
        <sz val="9"/>
        <rFont val="Tahoma"/>
        <family val="2"/>
      </rPr>
      <t xml:space="preserve">
</t>
    </r>
    <r>
      <rPr>
        <sz val="9"/>
        <rFont val="Tahoma"/>
        <family val="2"/>
      </rPr>
      <t/>
    </r>
  </si>
  <si>
    <t xml:space="preserve">ก่อสร้างโป๊ะเหล็กท่าน้ำวัดเชิงเลน ต.ท่าอิฐ อ.ปากเกร็ด  
</t>
  </si>
  <si>
    <t xml:space="preserve">โครงการก่อสร้างถนน คสล.สาย นบ.3021-คลองขุดมหาดไทย ต.อ้อมเกร็ด อ.ปากเกร็ด  
</t>
  </si>
  <si>
    <t xml:space="preserve">โครงการปรับปรุงภูมิทัศน์บริเวณโดยรอบโบราณสถานวัดปราสาท หมู่ที่ 4 ต.บางกร่าง อ.เมือง  
</t>
  </si>
  <si>
    <t xml:space="preserve">โครงการก่อสร้างถนน คสล.สายประชาร่วมใจ ต.บางรักน้อย อ.เมือง  </t>
  </si>
  <si>
    <t xml:space="preserve">โครงการก่อสร้างถนน คสล.สายอนามัย บ้านบางประดู่-ซอยไสวพล หมู่ที่ 6 ต.บางรักน้อย อ.เมือง  </t>
  </si>
  <si>
    <r>
      <t xml:space="preserve">โครงการก่อสร้างถนน คสล.สายวัดโชติการาม-วัดสังฆทาน ต.บางไผ่ อ.เมือง  
</t>
    </r>
    <r>
      <rPr>
        <i/>
        <sz val="9"/>
        <rFont val="Tahoma"/>
        <family val="2"/>
      </rPr>
      <t xml:space="preserve"> </t>
    </r>
  </si>
  <si>
    <t xml:space="preserve">โครงการก่อสร้างถนน คสล.สายซอยบางไผ่ หมู่ 12 และ หมู่ 4 ต.บางไผ่ อ.เมือง  
</t>
  </si>
  <si>
    <t xml:space="preserve">โครงการก่อสร้างถนน คสล.สายหมู่ที่ 2 ต.บางรักใหญ่ และหมู่ที่ 1 ตำบลบางรักพัฒนา อ.บางบัวทอง  
</t>
  </si>
  <si>
    <r>
      <t xml:space="preserve">โครงการเส้นทางจักรยานเพื่อการท่องเที่ยว อบต.บางสีทอง อ.บางกรวย </t>
    </r>
    <r>
      <rPr>
        <i/>
        <sz val="9"/>
        <rFont val="Tahoma"/>
        <family val="2"/>
      </rPr>
      <t/>
    </r>
  </si>
  <si>
    <r>
      <t xml:space="preserve">โครงการปรับปรุงภูมิทัศน์ถนนนครอินทร์ตัดถนนบางกรวย-ไทรน้อย ต.บางสีทอง อ.บางกรวย  
</t>
    </r>
    <r>
      <rPr>
        <i/>
        <sz val="9"/>
        <rFont val="Tahoma"/>
        <family val="2"/>
      </rPr>
      <t xml:space="preserve">
</t>
    </r>
  </si>
  <si>
    <t xml:space="preserve">โครงการยกระดับถนน คสล.ซอยยำแซบ หมู่ที่ 4 ต.มหาสวัสดิ์ อ.บางกรวย จ.นนทบุรี  
</t>
  </si>
  <si>
    <t xml:space="preserve"> โครงการยกระดับถนน คสล.ซอยกุมารทอง หมู่ที่ 5 ต.มหาสวัสดิ์ อ.บางกรวย  
</t>
  </si>
  <si>
    <t xml:space="preserve"> โครงการก่อสร้างถนน คสล.สายจากแยกตาลเดี่ยว-วัดบางบัวทอง ต.ท่าอิฐ อ.ปากเกร็ด  
</t>
  </si>
  <si>
    <t xml:space="preserve">โครงการก่อสร้างถนน เลียบคลองตรงช่วงที่ 2 ถึงบ้านนายสมบัติ คล้ายเมือง ต.คลองข่อย อ.ปากเกร็ด   
</t>
  </si>
  <si>
    <t xml:space="preserve">โครงการก่อสร้างถนน คสล.สายวัดโมลี หมู่ที่ 7-บ้านผู้ใหญ่หมู่ที่ 1 ต.บางรักใหญ่ อ.บางบัวทอง  
</t>
  </si>
  <si>
    <t xml:space="preserve">โครงการก่อสร้างถนน คสล.สายสามแยกปากซอยบางมะขาม-บ้านผู้ใหญ่สุข หมู่ที่ 7 ต.บางรักใหญ่ อ.บางบัวทอง  
</t>
  </si>
  <si>
    <t xml:space="preserve"> โครงการก่อสร้างถนน คสล.สายซอยนุ่มประสงค์ 5 (ช่วงที่ 4) หมู่ที่ 6 ต.ศาลากลาง อ.บางกรวย  
</t>
  </si>
  <si>
    <t xml:space="preserve">โครงการก่อสร้างถนน คสล.สายหมู่ที่ 12, 13 และ 14 ต.บางม่วง อ.บางใหญ่  
</t>
  </si>
  <si>
    <t xml:space="preserve">โครงการก่อสร้างถนน คสล.สายแยก ทล.345-ประตูน้ำพระอุดมฝั่งตะวันออก ต.คลองข่อย อ.ปากเกร็ด  
</t>
  </si>
  <si>
    <t xml:space="preserve">โครงการก่อสร้างถนน คสล.สายวัดแสงสิริธรรม-วัดเชิงเลิน ต.ท่าอิฐ อ.ปากเกร็ด  
</t>
  </si>
  <si>
    <t xml:space="preserve">โครงการก่อสร้างถนน คสล.สายวัดโคนอน-สะพานเฉลิมศักดิ์ ต.บางสีทอง อ.บางกรวย  
</t>
  </si>
  <si>
    <t xml:space="preserve">โครงการก่อสร้างถนน คสล.สาย แยก ทล.9-แยก ทล.3215 ต.บางรักพัฒนา อ.บางบัวทอง  
</t>
  </si>
  <si>
    <t xml:space="preserve">การแก้ไขปัญหาน้ำเสียคลองบางตลาด  ฟื้นฟูคลองบางตลาด ตำบลบางตลาด อำเภอปากเกร็ด และตำบลท่าทราย อำเภอเมืองนนทบุรี เป็นระยะทาง 6,600 เมตร     
</t>
  </si>
  <si>
    <t xml:space="preserve">ส่งเสริมและพัฒนาการบริหารจัดการการผลิต ECO พอเพียง
</t>
  </si>
  <si>
    <t>ลำดับความสำคัญของจังหวัด</t>
  </si>
  <si>
    <t>สอดคล้องกับยุทธศาสตร์ เพื่อเพิ่มความปลอดภัยในชีวิตและทรัพย์สินของประชาชน</t>
  </si>
  <si>
    <t>สรุปข้อเสนอ และผลการพิจารณา</t>
  </si>
  <si>
    <t>สอดคล้องกับยุทธศาสตร์ ถนนเป็นหลุมบ่อมีน้ำท่วมขัง</t>
  </si>
</sst>
</file>

<file path=xl/styles.xml><?xml version="1.0" encoding="utf-8"?>
<styleSheet xmlns="http://schemas.openxmlformats.org/spreadsheetml/2006/main">
  <numFmts count="6">
    <numFmt numFmtId="41" formatCode="_-* #,##0_-;\-* #,##0_-;_-* &quot;-&quot;_-;_-@_-"/>
    <numFmt numFmtId="43" formatCode="_-* #,##0.00_-;\-* #,##0.00_-;_-* &quot;-&quot;??_-;_-@_-"/>
    <numFmt numFmtId="164" formatCode="_-* #,##0_-;\-* #,##0_-;_-* &quot;-&quot;??_-;_-@_-"/>
    <numFmt numFmtId="165" formatCode="_(* #,##0_);_(* \(#,##0\);_(* &quot;-&quot;??_);_(@_)"/>
    <numFmt numFmtId="166" formatCode="#,##0_ ;[Red]\-#,##0\ "/>
    <numFmt numFmtId="167" formatCode="0.000%"/>
  </numFmts>
  <fonts count="161">
    <font>
      <sz val="11"/>
      <color theme="1"/>
      <name val="Calibri"/>
      <family val="2"/>
      <charset val="222"/>
      <scheme val="minor"/>
    </font>
    <font>
      <sz val="11"/>
      <color indexed="8"/>
      <name val="Tahoma"/>
      <family val="2"/>
      <charset val="222"/>
    </font>
    <font>
      <sz val="11"/>
      <color indexed="8"/>
      <name val="Tahoma"/>
      <family val="2"/>
      <charset val="222"/>
    </font>
    <font>
      <sz val="8"/>
      <color indexed="8"/>
      <name val="Tahoma"/>
      <family val="2"/>
      <charset val="222"/>
    </font>
    <font>
      <b/>
      <sz val="10"/>
      <color indexed="8"/>
      <name val="Tahoma"/>
      <family val="2"/>
    </font>
    <font>
      <sz val="8"/>
      <name val="Tahoma"/>
      <family val="2"/>
      <charset val="222"/>
    </font>
    <font>
      <sz val="8"/>
      <color indexed="8"/>
      <name val="Tahoma"/>
      <family val="2"/>
    </font>
    <font>
      <sz val="8"/>
      <name val="Tahoma"/>
      <family val="2"/>
    </font>
    <font>
      <sz val="10"/>
      <color indexed="8"/>
      <name val="Tahoma"/>
      <family val="2"/>
      <charset val="222"/>
    </font>
    <font>
      <sz val="10"/>
      <color indexed="57"/>
      <name val="Tahoma"/>
      <family val="2"/>
    </font>
    <font>
      <sz val="10"/>
      <color indexed="10"/>
      <name val="Tahoma"/>
      <family val="2"/>
    </font>
    <font>
      <sz val="10"/>
      <color indexed="18"/>
      <name val="Tahoma"/>
      <family val="2"/>
    </font>
    <font>
      <sz val="10"/>
      <color indexed="23"/>
      <name val="Tahoma"/>
      <family val="2"/>
    </font>
    <font>
      <sz val="10"/>
      <color indexed="60"/>
      <name val="Tahoma"/>
      <family val="2"/>
    </font>
    <font>
      <sz val="10"/>
      <color indexed="8"/>
      <name val="Tahoma"/>
      <family val="2"/>
    </font>
    <font>
      <sz val="10"/>
      <name val="Tahoma"/>
      <family val="2"/>
    </font>
    <font>
      <b/>
      <sz val="18"/>
      <color indexed="8"/>
      <name val="BrowalliaUPC"/>
      <family val="2"/>
      <charset val="222"/>
    </font>
    <font>
      <b/>
      <sz val="18"/>
      <color indexed="12"/>
      <name val="BrowalliaUPC"/>
      <family val="2"/>
      <charset val="222"/>
    </font>
    <font>
      <sz val="18"/>
      <color indexed="8"/>
      <name val="BrowalliaUPC"/>
      <family val="2"/>
      <charset val="222"/>
    </font>
    <font>
      <sz val="16"/>
      <color indexed="8"/>
      <name val="BrowalliaUPC"/>
      <family val="2"/>
      <charset val="222"/>
    </font>
    <font>
      <sz val="16"/>
      <name val="BrowalliaUPC"/>
      <family val="2"/>
      <charset val="222"/>
    </font>
    <font>
      <b/>
      <sz val="16"/>
      <color indexed="8"/>
      <name val="BrowalliaUPC"/>
      <family val="2"/>
      <charset val="222"/>
    </font>
    <font>
      <b/>
      <sz val="16"/>
      <color indexed="10"/>
      <name val="BrowalliaUPC"/>
      <family val="2"/>
      <charset val="222"/>
    </font>
    <font>
      <sz val="11"/>
      <color indexed="8"/>
      <name val="Wingdings"/>
      <charset val="2"/>
    </font>
    <font>
      <b/>
      <sz val="12"/>
      <color indexed="8"/>
      <name val="Tahoma"/>
      <family val="2"/>
    </font>
    <font>
      <sz val="12"/>
      <color indexed="8"/>
      <name val="Tahoma"/>
      <family val="2"/>
    </font>
    <font>
      <b/>
      <sz val="10"/>
      <name val="Tahoma"/>
      <family val="2"/>
    </font>
    <font>
      <sz val="11"/>
      <color indexed="12"/>
      <name val="Tahoma"/>
      <family val="2"/>
      <charset val="222"/>
    </font>
    <font>
      <b/>
      <sz val="9"/>
      <color indexed="8"/>
      <name val="Tahoma"/>
      <family val="2"/>
    </font>
    <font>
      <sz val="9"/>
      <color indexed="8"/>
      <name val="Tahoma"/>
      <family val="2"/>
      <charset val="222"/>
    </font>
    <font>
      <sz val="9"/>
      <color indexed="8"/>
      <name val="Tahoma"/>
      <family val="2"/>
    </font>
    <font>
      <sz val="9"/>
      <color indexed="8"/>
      <name val="Wingdings"/>
      <charset val="2"/>
    </font>
    <font>
      <sz val="9"/>
      <color indexed="12"/>
      <name val="Tahoma"/>
      <family val="2"/>
      <charset val="222"/>
    </font>
    <font>
      <sz val="9"/>
      <color indexed="57"/>
      <name val="Tahoma"/>
      <family val="2"/>
      <charset val="222"/>
    </font>
    <font>
      <sz val="9"/>
      <color indexed="10"/>
      <name val="Tahoma"/>
      <family val="2"/>
      <charset val="222"/>
    </font>
    <font>
      <sz val="9"/>
      <color indexed="18"/>
      <name val="Tahoma"/>
      <family val="2"/>
      <charset val="222"/>
    </font>
    <font>
      <sz val="9"/>
      <color indexed="60"/>
      <name val="Tahoma"/>
      <family val="2"/>
      <charset val="222"/>
    </font>
    <font>
      <sz val="9"/>
      <color indexed="23"/>
      <name val="Tahoma"/>
      <family val="2"/>
      <charset val="222"/>
    </font>
    <font>
      <sz val="9"/>
      <color indexed="9"/>
      <name val="Wingdings"/>
      <charset val="2"/>
    </font>
    <font>
      <sz val="14"/>
      <name val="Angsana New"/>
      <family val="1"/>
    </font>
    <font>
      <sz val="9"/>
      <name val="Tahoma"/>
      <family val="2"/>
    </font>
    <font>
      <sz val="9"/>
      <color indexed="12"/>
      <name val="Tahoma"/>
      <family val="2"/>
    </font>
    <font>
      <sz val="8"/>
      <color indexed="81"/>
      <name val="Tahoma"/>
      <family val="2"/>
    </font>
    <font>
      <b/>
      <sz val="8"/>
      <color indexed="81"/>
      <name val="Tahoma"/>
      <family val="2"/>
    </font>
    <font>
      <sz val="20"/>
      <color indexed="10"/>
      <name val="Tahoma"/>
      <family val="2"/>
    </font>
    <font>
      <sz val="22"/>
      <color indexed="8"/>
      <name val="BrowalliaUPC"/>
      <family val="2"/>
      <charset val="222"/>
    </font>
    <font>
      <sz val="14"/>
      <color indexed="10"/>
      <name val="Tahoma"/>
      <family val="2"/>
    </font>
    <font>
      <sz val="14"/>
      <color indexed="18"/>
      <name val="Tahoma"/>
      <family val="2"/>
    </font>
    <font>
      <sz val="9"/>
      <name val="Wingdings"/>
      <charset val="2"/>
    </font>
    <font>
      <sz val="11"/>
      <color indexed="10"/>
      <name val="Tahoma"/>
      <family val="2"/>
    </font>
    <font>
      <sz val="9"/>
      <color indexed="10"/>
      <name val="Tahoma"/>
      <family val="2"/>
    </font>
    <font>
      <sz val="9"/>
      <color indexed="56"/>
      <name val="Tahoma"/>
      <family val="2"/>
    </font>
    <font>
      <sz val="9"/>
      <color indexed="60"/>
      <name val="Tahoma"/>
      <family val="2"/>
    </font>
    <font>
      <sz val="9"/>
      <color indexed="36"/>
      <name val="Tahoma"/>
      <family val="2"/>
    </font>
    <font>
      <sz val="9"/>
      <color indexed="30"/>
      <name val="Tahoma"/>
      <family val="2"/>
    </font>
    <font>
      <sz val="18"/>
      <color indexed="10"/>
      <name val="BrowalliaUPC"/>
      <family val="2"/>
      <charset val="222"/>
    </font>
    <font>
      <b/>
      <sz val="14"/>
      <color indexed="56"/>
      <name val="BrowalliaUPC"/>
      <family val="2"/>
      <charset val="222"/>
    </font>
    <font>
      <b/>
      <sz val="12"/>
      <color indexed="60"/>
      <name val="BrowalliaUPC"/>
      <family val="2"/>
      <charset val="222"/>
    </font>
    <font>
      <sz val="12"/>
      <color indexed="8"/>
      <name val="BrowalliaUPC"/>
      <family val="2"/>
      <charset val="222"/>
    </font>
    <font>
      <b/>
      <sz val="14"/>
      <color indexed="10"/>
      <name val="Cordia New"/>
      <family val="2"/>
    </font>
    <font>
      <sz val="11"/>
      <color indexed="8"/>
      <name val="Calibri"/>
      <family val="2"/>
    </font>
    <font>
      <sz val="14"/>
      <color indexed="8"/>
      <name val="Cordia New"/>
      <family val="2"/>
    </font>
    <font>
      <sz val="14"/>
      <color indexed="60"/>
      <name val="Cordia New"/>
      <family val="2"/>
    </font>
    <font>
      <sz val="7"/>
      <color indexed="8"/>
      <name val="Times New Roman"/>
      <family val="1"/>
    </font>
    <font>
      <sz val="14"/>
      <color indexed="10"/>
      <name val="Cordia New"/>
      <family val="2"/>
    </font>
    <font>
      <sz val="11"/>
      <color indexed="12"/>
      <name val="Calibri"/>
      <family val="2"/>
    </font>
    <font>
      <sz val="14"/>
      <color indexed="12"/>
      <name val="Cordia New"/>
      <family val="2"/>
    </font>
    <font>
      <sz val="14"/>
      <color indexed="36"/>
      <name val="Cordia New"/>
      <family val="2"/>
    </font>
    <font>
      <strike/>
      <sz val="14"/>
      <color indexed="8"/>
      <name val="Cordia New"/>
      <family val="2"/>
    </font>
    <font>
      <strike/>
      <sz val="14"/>
      <color indexed="12"/>
      <name val="Cordia New"/>
      <family val="2"/>
    </font>
    <font>
      <sz val="14"/>
      <color indexed="56"/>
      <name val="Browallia New"/>
      <family val="2"/>
    </font>
    <font>
      <sz val="14"/>
      <color indexed="17"/>
      <name val="Browallia New"/>
      <family val="2"/>
    </font>
    <font>
      <sz val="14"/>
      <color indexed="18"/>
      <name val="Browallia New"/>
      <family val="2"/>
    </font>
    <font>
      <b/>
      <sz val="11"/>
      <color indexed="12"/>
      <name val="Calibri"/>
      <family val="2"/>
    </font>
    <font>
      <sz val="7"/>
      <color indexed="12"/>
      <name val="Times New Roman"/>
      <family val="1"/>
    </font>
    <font>
      <b/>
      <sz val="14"/>
      <color indexed="12"/>
      <name val="Cordia New"/>
      <family val="2"/>
    </font>
    <font>
      <b/>
      <u/>
      <sz val="14"/>
      <color indexed="12"/>
      <name val="Cordia New"/>
      <family val="2"/>
    </font>
    <font>
      <sz val="10"/>
      <name val="Arial"/>
      <family val="2"/>
    </font>
    <font>
      <sz val="9"/>
      <color indexed="9"/>
      <name val="Tahoma"/>
      <family val="2"/>
    </font>
    <font>
      <sz val="9"/>
      <color indexed="57"/>
      <name val="Tahoma"/>
      <family val="2"/>
    </font>
    <font>
      <sz val="9"/>
      <color indexed="23"/>
      <name val="Tahoma"/>
      <family val="2"/>
    </font>
    <font>
      <sz val="9"/>
      <color indexed="17"/>
      <name val="Tahoma"/>
      <family val="2"/>
    </font>
    <font>
      <sz val="9"/>
      <color indexed="40"/>
      <name val="Tahoma"/>
      <family val="2"/>
    </font>
    <font>
      <sz val="9"/>
      <color indexed="14"/>
      <name val="Tahoma"/>
      <family val="2"/>
    </font>
    <font>
      <sz val="9"/>
      <color indexed="19"/>
      <name val="Tahoma"/>
      <family val="2"/>
    </font>
    <font>
      <sz val="9"/>
      <color indexed="52"/>
      <name val="Tahoma"/>
      <family val="2"/>
    </font>
    <font>
      <sz val="14"/>
      <color indexed="10"/>
      <name val="Angsana New"/>
      <family val="1"/>
    </font>
    <font>
      <sz val="9"/>
      <color indexed="28"/>
      <name val="Tahoma"/>
      <family val="2"/>
    </font>
    <font>
      <u/>
      <sz val="8"/>
      <color indexed="81"/>
      <name val="Tahoma"/>
      <family val="2"/>
    </font>
    <font>
      <sz val="14"/>
      <color indexed="9"/>
      <name val="Cordia New"/>
      <family val="2"/>
    </font>
    <font>
      <u/>
      <sz val="14"/>
      <color indexed="8"/>
      <name val="Cordia New"/>
      <family val="2"/>
    </font>
    <font>
      <sz val="14"/>
      <color indexed="30"/>
      <name val="Cordia New"/>
      <family val="2"/>
    </font>
    <font>
      <sz val="14"/>
      <name val="Cordia New"/>
      <family val="2"/>
    </font>
    <font>
      <sz val="14"/>
      <color indexed="28"/>
      <name val="Cordia New"/>
      <family val="2"/>
    </font>
    <font>
      <sz val="9"/>
      <name val="Cambria"/>
      <family val="2"/>
    </font>
    <font>
      <sz val="16"/>
      <color indexed="10"/>
      <name val="BrowalliaUPC"/>
      <family val="2"/>
      <charset val="222"/>
    </font>
    <font>
      <b/>
      <sz val="16"/>
      <color indexed="10"/>
      <name val="BrowalliaUPC"/>
      <family val="2"/>
      <charset val="222"/>
    </font>
    <font>
      <sz val="9"/>
      <color indexed="8"/>
      <name val="Cambria"/>
      <family val="2"/>
    </font>
    <font>
      <sz val="9"/>
      <color indexed="8"/>
      <name val="Tahoma"/>
      <family val="2"/>
    </font>
    <font>
      <b/>
      <sz val="22"/>
      <color indexed="10"/>
      <name val="BrowalliaUPC"/>
      <family val="2"/>
      <charset val="222"/>
    </font>
    <font>
      <b/>
      <sz val="18"/>
      <color indexed="62"/>
      <name val="BrowalliaUPC"/>
      <family val="2"/>
      <charset val="222"/>
    </font>
    <font>
      <sz val="9"/>
      <color indexed="10"/>
      <name val="Wingdings"/>
      <charset val="2"/>
    </font>
    <font>
      <b/>
      <sz val="14"/>
      <color indexed="10"/>
      <name val="Tahoma"/>
      <family val="2"/>
    </font>
    <font>
      <b/>
      <sz val="16"/>
      <color indexed="62"/>
      <name val="BrowalliaUPC"/>
      <family val="2"/>
      <charset val="222"/>
    </font>
    <font>
      <b/>
      <sz val="16"/>
      <color indexed="36"/>
      <name val="BrowalliaUPC"/>
      <family val="2"/>
      <charset val="222"/>
    </font>
    <font>
      <sz val="16"/>
      <color indexed="62"/>
      <name val="BrowalliaUPC"/>
      <family val="2"/>
      <charset val="222"/>
    </font>
    <font>
      <sz val="9"/>
      <color indexed="10"/>
      <name val="Tahoma"/>
      <family val="2"/>
      <charset val="222"/>
    </font>
    <font>
      <b/>
      <sz val="14"/>
      <color indexed="60"/>
      <name val="BrowalliaUPC"/>
      <family val="2"/>
      <charset val="222"/>
    </font>
    <font>
      <sz val="14"/>
      <color indexed="8"/>
      <name val="BrowalliaUPC"/>
      <family val="2"/>
      <charset val="222"/>
    </font>
    <font>
      <sz val="14"/>
      <color indexed="60"/>
      <name val="BrowalliaUPC"/>
      <family val="2"/>
      <charset val="222"/>
    </font>
    <font>
      <sz val="14"/>
      <color indexed="30"/>
      <name val="BrowalliaUPC"/>
      <family val="2"/>
      <charset val="222"/>
    </font>
    <font>
      <b/>
      <sz val="14"/>
      <color indexed="8"/>
      <name val="BrowalliaUPC"/>
      <family val="2"/>
      <charset val="222"/>
    </font>
    <font>
      <sz val="14"/>
      <color indexed="56"/>
      <name val="BrowalliaUPC"/>
      <family val="2"/>
      <charset val="222"/>
    </font>
    <font>
      <sz val="14"/>
      <color indexed="9"/>
      <name val="BrowalliaUPC"/>
      <family val="2"/>
      <charset val="222"/>
    </font>
    <font>
      <i/>
      <sz val="12"/>
      <color indexed="60"/>
      <name val="BrowalliaUPC"/>
      <family val="2"/>
      <charset val="222"/>
    </font>
    <font>
      <sz val="12"/>
      <color indexed="8"/>
      <name val="BrowalliaUPC"/>
      <family val="2"/>
      <charset val="222"/>
    </font>
    <font>
      <b/>
      <i/>
      <sz val="12"/>
      <color indexed="30"/>
      <name val="BrowalliaUPC"/>
      <family val="2"/>
      <charset val="222"/>
    </font>
    <font>
      <b/>
      <sz val="14"/>
      <color indexed="8"/>
      <name val="Cordia New"/>
      <family val="2"/>
    </font>
    <font>
      <sz val="10"/>
      <color indexed="8"/>
      <name val="Tahoma"/>
      <family val="2"/>
    </font>
    <font>
      <b/>
      <sz val="14"/>
      <color indexed="12"/>
      <name val="Cordia New"/>
      <family val="2"/>
    </font>
    <font>
      <b/>
      <sz val="14"/>
      <color indexed="10"/>
      <name val="Cordia New"/>
      <family val="2"/>
    </font>
    <font>
      <sz val="11"/>
      <color indexed="8"/>
      <name val="Calibri"/>
      <family val="2"/>
    </font>
    <font>
      <b/>
      <sz val="11"/>
      <color indexed="60"/>
      <name val="Calibri"/>
      <family val="2"/>
    </font>
    <font>
      <b/>
      <sz val="11"/>
      <color indexed="12"/>
      <name val="Calibri"/>
      <family val="2"/>
    </font>
    <font>
      <b/>
      <sz val="14"/>
      <color indexed="8"/>
      <name val="Browallia New"/>
      <family val="2"/>
    </font>
    <font>
      <sz val="14"/>
      <color indexed="8"/>
      <name val="Cordia New"/>
      <family val="2"/>
    </font>
    <font>
      <b/>
      <sz val="14"/>
      <color indexed="60"/>
      <name val="Cordia New"/>
      <family val="2"/>
    </font>
    <font>
      <b/>
      <sz val="11"/>
      <color indexed="30"/>
      <name val="Calibri"/>
      <family val="2"/>
    </font>
    <font>
      <b/>
      <sz val="11"/>
      <color indexed="21"/>
      <name val="Calibri"/>
      <family val="2"/>
    </font>
    <font>
      <b/>
      <sz val="11"/>
      <color indexed="8"/>
      <name val="Calibri"/>
      <family val="2"/>
    </font>
    <font>
      <sz val="14"/>
      <color indexed="10"/>
      <name val="Cordia New"/>
      <family val="2"/>
    </font>
    <font>
      <sz val="11"/>
      <color indexed="12"/>
      <name val="Calibri"/>
      <family val="2"/>
    </font>
    <font>
      <sz val="14"/>
      <color indexed="12"/>
      <name val="Cordia New"/>
      <family val="2"/>
    </font>
    <font>
      <sz val="14"/>
      <color indexed="17"/>
      <name val="Cordia New"/>
      <family val="2"/>
    </font>
    <font>
      <sz val="8"/>
      <color indexed="8"/>
      <name val="Tahoma"/>
      <family val="2"/>
    </font>
    <font>
      <b/>
      <sz val="8"/>
      <color indexed="21"/>
      <name val="Tahoma"/>
      <family val="2"/>
    </font>
    <font>
      <sz val="14"/>
      <color indexed="8"/>
      <name val="Calibri"/>
      <family val="2"/>
      <charset val="222"/>
    </font>
    <font>
      <sz val="9"/>
      <color indexed="10"/>
      <name val="Tahoma"/>
      <family val="2"/>
    </font>
    <font>
      <b/>
      <sz val="9"/>
      <color indexed="10"/>
      <name val="Tahoma"/>
      <family val="2"/>
    </font>
    <font>
      <sz val="14"/>
      <color indexed="9"/>
      <name val="Cordia New"/>
      <family val="2"/>
    </font>
    <font>
      <b/>
      <sz val="11"/>
      <color indexed="28"/>
      <name val="Calibri"/>
      <family val="2"/>
    </font>
    <font>
      <b/>
      <sz val="11"/>
      <color indexed="10"/>
      <name val="Calibri"/>
      <family val="2"/>
    </font>
    <font>
      <sz val="8"/>
      <name val="Calibri"/>
      <family val="2"/>
      <charset val="222"/>
    </font>
    <font>
      <b/>
      <sz val="9"/>
      <name val="Tahoma"/>
      <family val="2"/>
    </font>
    <font>
      <i/>
      <sz val="9"/>
      <name val="Tahoma"/>
      <family val="2"/>
    </font>
    <font>
      <u/>
      <sz val="9"/>
      <name val="Tahoma"/>
      <family val="2"/>
    </font>
    <font>
      <i/>
      <u/>
      <sz val="9"/>
      <name val="Tahoma"/>
      <family val="2"/>
    </font>
    <font>
      <b/>
      <u/>
      <sz val="9"/>
      <name val="Tahoma"/>
      <family val="2"/>
    </font>
    <font>
      <u/>
      <sz val="9"/>
      <color indexed="10"/>
      <name val="Tahoma"/>
      <family val="2"/>
    </font>
    <font>
      <sz val="9"/>
      <color indexed="60"/>
      <name val="Tahoma"/>
      <family val="2"/>
    </font>
    <font>
      <sz val="9"/>
      <color indexed="9"/>
      <name val="Wingdings"/>
      <charset val="2"/>
    </font>
    <font>
      <sz val="9"/>
      <color indexed="9"/>
      <name val="Tahoma"/>
      <family val="2"/>
    </font>
    <font>
      <b/>
      <sz val="9"/>
      <color indexed="10"/>
      <name val="Tahoma"/>
      <family val="2"/>
    </font>
    <font>
      <sz val="9"/>
      <color indexed="10"/>
      <name val="Wingdings"/>
      <charset val="2"/>
    </font>
    <font>
      <sz val="9"/>
      <color indexed="10"/>
      <name val="Tahoma"/>
      <family val="2"/>
    </font>
    <font>
      <sz val="16"/>
      <color indexed="30"/>
      <name val="BrowalliaUPC"/>
      <family val="2"/>
      <charset val="222"/>
    </font>
    <font>
      <sz val="11"/>
      <color theme="1"/>
      <name val="Calibri"/>
      <family val="2"/>
      <charset val="222"/>
      <scheme val="minor"/>
    </font>
    <font>
      <b/>
      <sz val="16"/>
      <color theme="1"/>
      <name val="Browallia New"/>
      <family val="2"/>
    </font>
    <font>
      <sz val="16"/>
      <color theme="1"/>
      <name val="Browallia New"/>
      <family val="2"/>
    </font>
    <font>
      <u/>
      <sz val="16"/>
      <color theme="1"/>
      <name val="Browallia New"/>
      <family val="2"/>
    </font>
    <font>
      <sz val="18"/>
      <name val="BrowalliaUPC"/>
      <family val="2"/>
      <charset val="222"/>
    </font>
  </fonts>
  <fills count="14">
    <fill>
      <patternFill patternType="none"/>
    </fill>
    <fill>
      <patternFill patternType="gray125"/>
    </fill>
    <fill>
      <patternFill patternType="solid">
        <fgColor indexed="51"/>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43"/>
        <bgColor indexed="64"/>
      </patternFill>
    </fill>
    <fill>
      <patternFill patternType="solid">
        <fgColor indexed="10"/>
        <bgColor indexed="64"/>
      </patternFill>
    </fill>
    <fill>
      <patternFill patternType="solid">
        <fgColor indexed="26"/>
        <bgColor indexed="64"/>
      </patternFill>
    </fill>
    <fill>
      <patternFill patternType="solid">
        <fgColor indexed="30"/>
        <bgColor indexed="64"/>
      </patternFill>
    </fill>
    <fill>
      <patternFill patternType="solid">
        <fgColor indexed="31"/>
        <bgColor indexed="64"/>
      </patternFill>
    </fill>
    <fill>
      <patternFill patternType="solid">
        <fgColor indexed="47"/>
        <bgColor indexed="64"/>
      </patternFill>
    </fill>
    <fill>
      <patternFill patternType="solid">
        <fgColor indexed="27"/>
        <bgColor indexed="64"/>
      </patternFill>
    </fill>
    <fill>
      <patternFill patternType="solid">
        <fgColor indexed="2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right style="hair">
        <color indexed="64"/>
      </right>
      <top style="dotted">
        <color indexed="64"/>
      </top>
      <bottom style="dotted">
        <color indexed="64"/>
      </bottom>
      <diagonal/>
    </border>
    <border>
      <left/>
      <right/>
      <top style="dotted">
        <color indexed="64"/>
      </top>
      <bottom style="dotted">
        <color indexed="64"/>
      </bottom>
      <diagonal/>
    </border>
    <border>
      <left/>
      <right style="hair">
        <color indexed="64"/>
      </right>
      <top/>
      <bottom style="thin">
        <color indexed="64"/>
      </bottom>
      <diagonal/>
    </border>
    <border>
      <left style="thin">
        <color indexed="64"/>
      </left>
      <right style="thin">
        <color indexed="64"/>
      </right>
      <top/>
      <bottom/>
      <diagonal/>
    </border>
    <border>
      <left/>
      <right style="hair">
        <color indexed="64"/>
      </right>
      <top style="thin">
        <color indexed="64"/>
      </top>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bottom/>
      <diagonal/>
    </border>
    <border>
      <left/>
      <right style="dotted">
        <color indexed="64"/>
      </right>
      <top/>
      <bottom/>
      <diagonal/>
    </border>
    <border>
      <left/>
      <right style="dotted">
        <color indexed="64"/>
      </right>
      <top/>
      <bottom style="dotted">
        <color indexed="64"/>
      </bottom>
      <diagonal/>
    </border>
    <border>
      <left/>
      <right/>
      <top/>
      <bottom style="dotted">
        <color indexed="64"/>
      </bottom>
      <diagonal/>
    </border>
    <border>
      <left style="dotted">
        <color indexed="64"/>
      </left>
      <right/>
      <top/>
      <bottom/>
      <diagonal/>
    </border>
    <border>
      <left/>
      <right/>
      <top style="dotted">
        <color indexed="64"/>
      </top>
      <bottom/>
      <diagonal/>
    </border>
    <border>
      <left style="thin">
        <color indexed="64"/>
      </left>
      <right/>
      <top/>
      <bottom style="thin">
        <color indexed="64"/>
      </bottom>
      <diagonal/>
    </border>
    <border>
      <left/>
      <right style="thin">
        <color indexed="64"/>
      </right>
      <top/>
      <bottom style="hair">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s>
  <cellStyleXfs count="16">
    <xf numFmtId="0" fontId="0" fillId="0" borderId="0"/>
    <xf numFmtId="43"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56" fillId="0" borderId="0"/>
    <xf numFmtId="43" fontId="1" fillId="0" borderId="0" applyFont="0" applyFill="0" applyBorder="0" applyAlignment="0" applyProtection="0"/>
  </cellStyleXfs>
  <cellXfs count="726">
    <xf numFmtId="0" fontId="0" fillId="0" borderId="0" xfId="0"/>
    <xf numFmtId="0" fontId="8" fillId="0" borderId="0" xfId="0" applyFont="1"/>
    <xf numFmtId="0" fontId="4" fillId="2" borderId="1" xfId="0" applyFont="1" applyFill="1" applyBorder="1"/>
    <xf numFmtId="0" fontId="4" fillId="0" borderId="2" xfId="0" applyFont="1" applyBorder="1" applyAlignment="1">
      <alignment horizontal="center" vertical="center"/>
    </xf>
    <xf numFmtId="0" fontId="8" fillId="0" borderId="0" xfId="0" applyFont="1" applyAlignment="1">
      <alignment textRotation="90" wrapText="1"/>
    </xf>
    <xf numFmtId="0" fontId="8" fillId="0" borderId="0" xfId="0" applyFont="1" applyFill="1"/>
    <xf numFmtId="0" fontId="14" fillId="0" borderId="3" xfId="0" applyFont="1" applyFill="1" applyBorder="1"/>
    <xf numFmtId="164" fontId="15" fillId="0" borderId="2" xfId="1" applyNumberFormat="1" applyFont="1" applyBorder="1"/>
    <xf numFmtId="0" fontId="16" fillId="0" borderId="0" xfId="0" applyFont="1"/>
    <xf numFmtId="0" fontId="18" fillId="0" borderId="0" xfId="0" applyFont="1"/>
    <xf numFmtId="0" fontId="18" fillId="0" borderId="0" xfId="0" applyFont="1" applyAlignment="1">
      <alignment horizontal="center"/>
    </xf>
    <xf numFmtId="43" fontId="18" fillId="0" borderId="0" xfId="1" applyFont="1"/>
    <xf numFmtId="0" fontId="19" fillId="0" borderId="0" xfId="0" applyFont="1"/>
    <xf numFmtId="0" fontId="19" fillId="0" borderId="0" xfId="0" applyFont="1" applyAlignment="1">
      <alignment horizontal="center"/>
    </xf>
    <xf numFmtId="43" fontId="19" fillId="0" borderId="0" xfId="1" applyFont="1"/>
    <xf numFmtId="0" fontId="19" fillId="0" borderId="1" xfId="0" applyFont="1" applyFill="1" applyBorder="1" applyAlignment="1">
      <alignment horizontal="center" wrapText="1"/>
    </xf>
    <xf numFmtId="43" fontId="19" fillId="0" borderId="1" xfId="1" applyFont="1" applyFill="1" applyBorder="1" applyAlignment="1">
      <alignment horizontal="center" wrapText="1"/>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right"/>
    </xf>
    <xf numFmtId="0" fontId="14" fillId="0" borderId="0" xfId="0" applyFont="1"/>
    <xf numFmtId="164" fontId="14" fillId="0" borderId="0" xfId="1" applyNumberFormat="1" applyFont="1"/>
    <xf numFmtId="0" fontId="14" fillId="0" borderId="6" xfId="0" applyFont="1" applyFill="1" applyBorder="1"/>
    <xf numFmtId="0" fontId="14" fillId="0" borderId="7" xfId="0" applyFont="1" applyFill="1" applyBorder="1"/>
    <xf numFmtId="0" fontId="14" fillId="0" borderId="8" xfId="0" applyFont="1" applyFill="1" applyBorder="1"/>
    <xf numFmtId="0" fontId="14" fillId="0" borderId="9" xfId="0" applyFont="1" applyFill="1" applyBorder="1"/>
    <xf numFmtId="0" fontId="14" fillId="0" borderId="10" xfId="0" applyFont="1" applyFill="1" applyBorder="1"/>
    <xf numFmtId="0" fontId="14" fillId="0" borderId="10" xfId="0" applyFont="1" applyFill="1" applyBorder="1" applyAlignment="1">
      <alignment wrapText="1"/>
    </xf>
    <xf numFmtId="0" fontId="14" fillId="0" borderId="11" xfId="0" applyFont="1" applyFill="1" applyBorder="1"/>
    <xf numFmtId="0" fontId="14" fillId="0" borderId="12" xfId="0" applyFont="1" applyFill="1" applyBorder="1"/>
    <xf numFmtId="0" fontId="14" fillId="0" borderId="13" xfId="0" applyFont="1" applyFill="1" applyBorder="1"/>
    <xf numFmtId="0" fontId="14" fillId="0" borderId="5" xfId="0" applyFont="1" applyFill="1" applyBorder="1"/>
    <xf numFmtId="0" fontId="14" fillId="0" borderId="5" xfId="0" applyFont="1" applyFill="1" applyBorder="1" applyAlignment="1">
      <alignment wrapText="1"/>
    </xf>
    <xf numFmtId="0" fontId="14" fillId="3" borderId="14" xfId="0" applyFont="1" applyFill="1" applyBorder="1" applyAlignment="1">
      <alignment horizontal="center" textRotation="90" wrapText="1"/>
    </xf>
    <xf numFmtId="0" fontId="14" fillId="3" borderId="15" xfId="0" applyFont="1" applyFill="1" applyBorder="1" applyAlignment="1">
      <alignment horizontal="center" textRotation="90" wrapText="1"/>
    </xf>
    <xf numFmtId="0" fontId="14" fillId="3" borderId="16" xfId="0" applyFont="1" applyFill="1" applyBorder="1" applyAlignment="1">
      <alignment horizontal="center" textRotation="90" wrapText="1"/>
    </xf>
    <xf numFmtId="0" fontId="14" fillId="4" borderId="14" xfId="0" applyFont="1" applyFill="1" applyBorder="1" applyAlignment="1">
      <alignment horizontal="center" textRotation="90" wrapText="1"/>
    </xf>
    <xf numFmtId="0" fontId="14" fillId="4" borderId="15" xfId="0" applyFont="1" applyFill="1" applyBorder="1" applyAlignment="1">
      <alignment horizontal="center" textRotation="90" wrapText="1"/>
    </xf>
    <xf numFmtId="0" fontId="14" fillId="4" borderId="16" xfId="0" applyFont="1" applyFill="1" applyBorder="1" applyAlignment="1">
      <alignment horizontal="center" textRotation="90" wrapText="1"/>
    </xf>
    <xf numFmtId="0" fontId="14" fillId="2" borderId="14" xfId="0" applyFont="1" applyFill="1" applyBorder="1" applyAlignment="1">
      <alignment horizontal="center" textRotation="90" wrapText="1"/>
    </xf>
    <xf numFmtId="0" fontId="14" fillId="2" borderId="15" xfId="0" applyFont="1" applyFill="1" applyBorder="1" applyAlignment="1">
      <alignment horizontal="center" textRotation="90" wrapText="1"/>
    </xf>
    <xf numFmtId="0" fontId="14" fillId="2" borderId="16" xfId="0" applyFont="1" applyFill="1" applyBorder="1" applyAlignment="1">
      <alignment horizontal="center" textRotation="90" wrapText="1"/>
    </xf>
    <xf numFmtId="0" fontId="14" fillId="5" borderId="14" xfId="0" applyFont="1" applyFill="1" applyBorder="1" applyAlignment="1">
      <alignment horizontal="center" textRotation="90" wrapText="1"/>
    </xf>
    <xf numFmtId="0" fontId="14" fillId="5" borderId="17" xfId="0" applyFont="1" applyFill="1" applyBorder="1" applyAlignment="1">
      <alignment horizontal="center" textRotation="90" wrapText="1"/>
    </xf>
    <xf numFmtId="0" fontId="14" fillId="2" borderId="2" xfId="0" applyFont="1" applyFill="1" applyBorder="1" applyAlignment="1">
      <alignment horizontal="center" textRotation="90" wrapText="1"/>
    </xf>
    <xf numFmtId="0" fontId="4" fillId="0" borderId="2" xfId="0" applyFont="1" applyBorder="1" applyAlignment="1">
      <alignment horizontal="center" vertical="center" wrapText="1"/>
    </xf>
    <xf numFmtId="0" fontId="14" fillId="0" borderId="18" xfId="0" applyFont="1" applyFill="1" applyBorder="1"/>
    <xf numFmtId="0" fontId="14" fillId="0" borderId="18" xfId="0" applyFont="1" applyFill="1" applyBorder="1" applyAlignment="1">
      <alignment horizontal="right" readingOrder="1"/>
    </xf>
    <xf numFmtId="0" fontId="14" fillId="0" borderId="0" xfId="0" applyFont="1" applyFill="1" applyBorder="1" applyAlignment="1">
      <alignment horizontal="right" readingOrder="1"/>
    </xf>
    <xf numFmtId="164" fontId="15" fillId="0" borderId="19" xfId="1" applyNumberFormat="1" applyFont="1" applyBorder="1"/>
    <xf numFmtId="0" fontId="14" fillId="0" borderId="20" xfId="0" applyFont="1" applyFill="1" applyBorder="1"/>
    <xf numFmtId="0" fontId="14" fillId="0" borderId="21" xfId="0" applyFont="1" applyFill="1" applyBorder="1"/>
    <xf numFmtId="0" fontId="14" fillId="0" borderId="22" xfId="0" applyFont="1" applyFill="1" applyBorder="1"/>
    <xf numFmtId="0" fontId="14" fillId="0" borderId="23" xfId="0" applyFont="1" applyFill="1" applyBorder="1"/>
    <xf numFmtId="0" fontId="14" fillId="0" borderId="24" xfId="0" applyFont="1" applyFill="1" applyBorder="1"/>
    <xf numFmtId="0" fontId="14" fillId="0" borderId="25" xfId="0" applyFont="1" applyFill="1" applyBorder="1"/>
    <xf numFmtId="0" fontId="14" fillId="0" borderId="25" xfId="0" applyFont="1" applyFill="1" applyBorder="1" applyAlignment="1">
      <alignment wrapText="1"/>
    </xf>
    <xf numFmtId="0" fontId="14" fillId="0" borderId="15" xfId="0" applyFont="1" applyFill="1" applyBorder="1" applyAlignment="1">
      <alignment horizontal="center"/>
    </xf>
    <xf numFmtId="0" fontId="14" fillId="0" borderId="26" xfId="0" applyFont="1" applyFill="1" applyBorder="1" applyAlignment="1">
      <alignment horizontal="center"/>
    </xf>
    <xf numFmtId="164" fontId="15" fillId="0" borderId="27" xfId="1" applyNumberFormat="1" applyFont="1" applyBorder="1"/>
    <xf numFmtId="0" fontId="14" fillId="0" borderId="28" xfId="0" applyFont="1" applyFill="1" applyBorder="1" applyAlignment="1">
      <alignment horizontal="center"/>
    </xf>
    <xf numFmtId="0" fontId="14" fillId="0" borderId="29" xfId="0" applyFont="1" applyFill="1" applyBorder="1"/>
    <xf numFmtId="0" fontId="23" fillId="0" borderId="10" xfId="0" applyFont="1" applyBorder="1" applyAlignment="1">
      <alignment horizontal="center"/>
    </xf>
    <xf numFmtId="0" fontId="23" fillId="0" borderId="0" xfId="0" applyFont="1" applyAlignment="1">
      <alignment horizontal="center"/>
    </xf>
    <xf numFmtId="0" fontId="23" fillId="0" borderId="5" xfId="0" applyFont="1" applyBorder="1" applyAlignment="1">
      <alignment horizontal="center"/>
    </xf>
    <xf numFmtId="0" fontId="23" fillId="0" borderId="25" xfId="0" applyFont="1" applyBorder="1" applyAlignment="1">
      <alignment horizontal="center"/>
    </xf>
    <xf numFmtId="0" fontId="9" fillId="0" borderId="29" xfId="0" applyFont="1" applyFill="1" applyBorder="1" applyAlignment="1">
      <alignment vertical="center"/>
    </xf>
    <xf numFmtId="0" fontId="10" fillId="0" borderId="30" xfId="0" applyFont="1" applyBorder="1"/>
    <xf numFmtId="0" fontId="11" fillId="0" borderId="29" xfId="0" applyFont="1" applyFill="1" applyBorder="1" applyAlignment="1"/>
    <xf numFmtId="0" fontId="13" fillId="0" borderId="29" xfId="0" applyFont="1" applyFill="1" applyBorder="1" applyAlignment="1"/>
    <xf numFmtId="0" fontId="12" fillId="0" borderId="29" xfId="0" applyFont="1" applyFill="1" applyBorder="1" applyAlignment="1"/>
    <xf numFmtId="0" fontId="9" fillId="0" borderId="31" xfId="0" applyFont="1" applyFill="1" applyBorder="1" applyAlignment="1">
      <alignment vertical="center"/>
    </xf>
    <xf numFmtId="0" fontId="8" fillId="0" borderId="10" xfId="0" applyFont="1" applyFill="1" applyBorder="1" applyAlignment="1">
      <alignment horizontal="center"/>
    </xf>
    <xf numFmtId="0" fontId="8" fillId="0" borderId="5" xfId="0" applyFont="1" applyFill="1" applyBorder="1" applyAlignment="1">
      <alignment horizontal="center"/>
    </xf>
    <xf numFmtId="0" fontId="8" fillId="0" borderId="25" xfId="0" applyFont="1" applyFill="1" applyBorder="1" applyAlignment="1">
      <alignment horizontal="center"/>
    </xf>
    <xf numFmtId="0" fontId="24" fillId="0" borderId="0" xfId="0" applyFont="1"/>
    <xf numFmtId="0" fontId="25" fillId="0" borderId="0" xfId="0" applyFont="1"/>
    <xf numFmtId="0" fontId="16" fillId="0" borderId="0" xfId="0" applyFont="1" applyAlignment="1">
      <alignment horizontal="center"/>
    </xf>
    <xf numFmtId="43" fontId="16" fillId="0" borderId="0" xfId="1" applyFont="1"/>
    <xf numFmtId="0" fontId="21" fillId="0" borderId="0" xfId="0" applyFont="1" applyAlignment="1">
      <alignment horizontal="center"/>
    </xf>
    <xf numFmtId="43" fontId="21" fillId="0" borderId="0" xfId="1" applyFont="1"/>
    <xf numFmtId="0" fontId="22" fillId="0" borderId="0" xfId="0" applyFont="1" applyAlignment="1">
      <alignment horizontal="right"/>
    </xf>
    <xf numFmtId="0" fontId="14" fillId="6" borderId="18" xfId="0" applyFont="1" applyFill="1" applyBorder="1" applyAlignment="1">
      <alignment horizontal="center" textRotation="90"/>
    </xf>
    <xf numFmtId="0" fontId="14" fillId="3" borderId="18" xfId="0" applyFont="1" applyFill="1" applyBorder="1" applyAlignment="1">
      <alignment horizontal="center" textRotation="90" wrapText="1"/>
    </xf>
    <xf numFmtId="0" fontId="7" fillId="0" borderId="32" xfId="0" applyFont="1" applyFill="1" applyBorder="1" applyAlignment="1">
      <alignment horizontal="center" textRotation="90" wrapText="1"/>
    </xf>
    <xf numFmtId="0" fontId="6" fillId="0" borderId="32" xfId="0" applyFont="1" applyFill="1" applyBorder="1" applyAlignment="1">
      <alignment horizontal="center" textRotation="90" wrapText="1"/>
    </xf>
    <xf numFmtId="0" fontId="26"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textRotation="255" wrapText="1"/>
    </xf>
    <xf numFmtId="0" fontId="27" fillId="0" borderId="33" xfId="0" quotePrefix="1" applyFont="1" applyFill="1" applyBorder="1" applyAlignment="1">
      <alignment horizontal="left" vertical="center" wrapText="1"/>
    </xf>
    <xf numFmtId="0" fontId="27" fillId="0" borderId="1" xfId="0" quotePrefix="1" applyFont="1" applyFill="1" applyBorder="1" applyAlignment="1">
      <alignment horizontal="left" vertical="center" wrapText="1"/>
    </xf>
    <xf numFmtId="0" fontId="27" fillId="0" borderId="34" xfId="0" quotePrefix="1" applyFont="1" applyFill="1" applyBorder="1" applyAlignment="1">
      <alignment horizontal="left" vertical="center" wrapText="1"/>
    </xf>
    <xf numFmtId="0" fontId="15" fillId="0" borderId="2" xfId="0" applyFont="1" applyBorder="1" applyAlignment="1">
      <alignment vertical="center" wrapText="1"/>
    </xf>
    <xf numFmtId="0" fontId="15" fillId="0" borderId="27" xfId="0" applyFont="1" applyBorder="1" applyAlignment="1">
      <alignment vertical="center" wrapText="1"/>
    </xf>
    <xf numFmtId="0" fontId="15" fillId="0" borderId="19" xfId="0" applyFont="1" applyBorder="1" applyAlignment="1">
      <alignment vertical="center" wrapText="1"/>
    </xf>
    <xf numFmtId="0" fontId="28" fillId="0" borderId="0" xfId="0" applyFont="1"/>
    <xf numFmtId="0" fontId="29" fillId="0" borderId="0" xfId="0" applyFont="1"/>
    <xf numFmtId="0" fontId="30" fillId="0" borderId="0" xfId="0" applyFont="1"/>
    <xf numFmtId="0" fontId="29" fillId="0" borderId="0" xfId="0" applyFont="1" applyAlignment="1">
      <alignment textRotation="90" wrapText="1"/>
    </xf>
    <xf numFmtId="0" fontId="29" fillId="0" borderId="10" xfId="0" applyFont="1" applyFill="1" applyBorder="1" applyAlignment="1">
      <alignment horizontal="center"/>
    </xf>
    <xf numFmtId="0" fontId="30" fillId="0" borderId="10" xfId="0" applyFont="1" applyFill="1" applyBorder="1" applyAlignment="1">
      <alignment wrapText="1"/>
    </xf>
    <xf numFmtId="0" fontId="29" fillId="0" borderId="0" xfId="0" applyFont="1" applyFill="1"/>
    <xf numFmtId="0" fontId="29" fillId="0" borderId="5" xfId="0" applyFont="1" applyFill="1" applyBorder="1" applyAlignment="1">
      <alignment horizontal="center"/>
    </xf>
    <xf numFmtId="0" fontId="30" fillId="0" borderId="5" xfId="0" applyFont="1" applyFill="1" applyBorder="1" applyAlignment="1">
      <alignment wrapText="1"/>
    </xf>
    <xf numFmtId="0" fontId="30" fillId="0" borderId="0" xfId="0" applyFont="1" applyAlignment="1">
      <alignment horizontal="left" vertical="top" wrapText="1"/>
    </xf>
    <xf numFmtId="0" fontId="32" fillId="0" borderId="10" xfId="0" quotePrefix="1" applyFont="1" applyFill="1" applyBorder="1" applyAlignment="1">
      <alignment horizontal="left" vertical="center" wrapText="1"/>
    </xf>
    <xf numFmtId="0" fontId="32" fillId="0" borderId="5" xfId="0" quotePrefix="1" applyFont="1" applyFill="1" applyBorder="1" applyAlignment="1">
      <alignment horizontal="left" vertical="center" wrapText="1"/>
    </xf>
    <xf numFmtId="0" fontId="36" fillId="0" borderId="5" xfId="0" applyFont="1" applyFill="1" applyBorder="1" applyAlignment="1"/>
    <xf numFmtId="0" fontId="38" fillId="0" borderId="0" xfId="0" applyFont="1" applyAlignment="1">
      <alignment horizontal="center"/>
    </xf>
    <xf numFmtId="0" fontId="28" fillId="0" borderId="19" xfId="0" quotePrefix="1" applyFont="1" applyBorder="1" applyAlignment="1">
      <alignment horizontal="center" vertical="center"/>
    </xf>
    <xf numFmtId="0" fontId="31" fillId="0" borderId="0" xfId="0" applyFont="1" applyAlignment="1">
      <alignment horizontal="center" wrapText="1"/>
    </xf>
    <xf numFmtId="0" fontId="94" fillId="0" borderId="5" xfId="0" applyFont="1" applyBorder="1" applyAlignment="1">
      <alignment wrapText="1"/>
    </xf>
    <xf numFmtId="0" fontId="40" fillId="0" borderId="5" xfId="0" applyFont="1" applyBorder="1" applyAlignment="1">
      <alignment wrapText="1"/>
    </xf>
    <xf numFmtId="0" fontId="40" fillId="0" borderId="5" xfId="0" applyFont="1" applyBorder="1" applyAlignment="1">
      <alignment horizontal="left" wrapText="1"/>
    </xf>
    <xf numFmtId="0" fontId="41" fillId="0" borderId="5" xfId="0" quotePrefix="1" applyFont="1" applyFill="1" applyBorder="1" applyAlignment="1">
      <alignment horizontal="left" vertical="center" wrapText="1"/>
    </xf>
    <xf numFmtId="0" fontId="20" fillId="0" borderId="4" xfId="0" applyFont="1" applyBorder="1" applyAlignment="1">
      <alignment horizontal="center"/>
    </xf>
    <xf numFmtId="0" fontId="20" fillId="0" borderId="5" xfId="0" applyFont="1" applyBorder="1" applyAlignment="1">
      <alignment horizontal="center"/>
    </xf>
    <xf numFmtId="164" fontId="20" fillId="0" borderId="5" xfId="1" applyNumberFormat="1" applyFont="1" applyBorder="1" applyAlignment="1">
      <alignment horizontal="center"/>
    </xf>
    <xf numFmtId="0" fontId="20" fillId="0" borderId="1" xfId="0" applyFont="1" applyBorder="1" applyAlignment="1">
      <alignment horizontal="center" vertical="center"/>
    </xf>
    <xf numFmtId="164" fontId="20" fillId="0" borderId="1" xfId="1" applyNumberFormat="1" applyFont="1" applyBorder="1" applyAlignment="1">
      <alignment horizontal="center" vertical="center"/>
    </xf>
    <xf numFmtId="0" fontId="95" fillId="0" borderId="4" xfId="0" applyFont="1" applyBorder="1" applyAlignment="1">
      <alignment horizontal="center"/>
    </xf>
    <xf numFmtId="164" fontId="95" fillId="0" borderId="4" xfId="1" applyNumberFormat="1" applyFont="1" applyBorder="1"/>
    <xf numFmtId="0" fontId="95" fillId="0" borderId="5" xfId="0" applyFont="1" applyBorder="1" applyAlignment="1">
      <alignment horizontal="center"/>
    </xf>
    <xf numFmtId="164" fontId="95" fillId="0" borderId="5" xfId="1" applyNumberFormat="1" applyFont="1" applyBorder="1"/>
    <xf numFmtId="0" fontId="96" fillId="0" borderId="1" xfId="0" applyFont="1" applyBorder="1" applyAlignment="1">
      <alignment horizontal="center"/>
    </xf>
    <xf numFmtId="164" fontId="96" fillId="0" borderId="1" xfId="1" applyNumberFormat="1" applyFont="1" applyBorder="1" applyAlignment="1">
      <alignment horizontal="center"/>
    </xf>
    <xf numFmtId="0" fontId="95" fillId="0" borderId="1" xfId="0" applyFont="1" applyBorder="1" applyAlignment="1">
      <alignment horizontal="center"/>
    </xf>
    <xf numFmtId="164" fontId="95" fillId="0" borderId="1" xfId="1" applyNumberFormat="1" applyFont="1" applyBorder="1" applyAlignment="1">
      <alignment horizontal="center"/>
    </xf>
    <xf numFmtId="0" fontId="29" fillId="3" borderId="5" xfId="0" applyFont="1" applyFill="1" applyBorder="1"/>
    <xf numFmtId="0" fontId="97" fillId="0" borderId="5" xfId="0" applyFont="1" applyBorder="1" applyAlignment="1">
      <alignment wrapText="1"/>
    </xf>
    <xf numFmtId="0" fontId="29" fillId="0" borderId="5" xfId="0" applyFont="1" applyFill="1" applyBorder="1"/>
    <xf numFmtId="0" fontId="97" fillId="0" borderId="5" xfId="0" applyFont="1" applyBorder="1"/>
    <xf numFmtId="0" fontId="33" fillId="0" borderId="5" xfId="0" applyFont="1" applyFill="1" applyBorder="1" applyAlignment="1">
      <alignment vertical="center"/>
    </xf>
    <xf numFmtId="0" fontId="97" fillId="0" borderId="5" xfId="0" applyFont="1" applyBorder="1" applyAlignment="1">
      <alignment vertical="top" wrapText="1"/>
    </xf>
    <xf numFmtId="0" fontId="34" fillId="0" borderId="5" xfId="0" applyFont="1" applyBorder="1"/>
    <xf numFmtId="0" fontId="35" fillId="0" borderId="5" xfId="0" applyFont="1" applyFill="1" applyBorder="1" applyAlignment="1"/>
    <xf numFmtId="0" fontId="35" fillId="3" borderId="5" xfId="0" applyFont="1" applyFill="1" applyBorder="1" applyAlignment="1"/>
    <xf numFmtId="0" fontId="36" fillId="3" borderId="5" xfId="0" applyFont="1" applyFill="1" applyBorder="1" applyAlignment="1"/>
    <xf numFmtId="0" fontId="94" fillId="0" borderId="5" xfId="0" applyFont="1" applyBorder="1" applyAlignment="1">
      <alignment vertical="top" wrapText="1"/>
    </xf>
    <xf numFmtId="0" fontId="32" fillId="0" borderId="5" xfId="0" applyFont="1" applyFill="1" applyBorder="1" applyAlignment="1">
      <alignment vertical="center" wrapText="1"/>
    </xf>
    <xf numFmtId="0" fontId="37" fillId="0" borderId="5" xfId="0" applyFont="1" applyFill="1" applyBorder="1" applyAlignment="1"/>
    <xf numFmtId="0" fontId="29" fillId="0" borderId="5" xfId="0" applyFont="1" applyBorder="1"/>
    <xf numFmtId="0" fontId="29" fillId="3" borderId="5" xfId="0" applyFont="1" applyFill="1" applyBorder="1" applyAlignment="1">
      <alignment horizontal="center"/>
    </xf>
    <xf numFmtId="0" fontId="30" fillId="0" borderId="5" xfId="0" applyFont="1" applyBorder="1"/>
    <xf numFmtId="0" fontId="40" fillId="3" borderId="5" xfId="0" applyFont="1" applyFill="1" applyBorder="1" applyAlignment="1">
      <alignment wrapText="1"/>
    </xf>
    <xf numFmtId="0" fontId="30" fillId="3" borderId="5" xfId="0" applyFont="1" applyFill="1" applyBorder="1" applyAlignment="1">
      <alignment horizontal="left" vertical="top" wrapText="1"/>
    </xf>
    <xf numFmtId="0" fontId="40" fillId="0" borderId="5" xfId="0" applyFont="1" applyBorder="1" applyAlignment="1">
      <alignment vertical="top" wrapText="1"/>
    </xf>
    <xf numFmtId="0" fontId="40" fillId="3" borderId="5" xfId="0" applyFont="1" applyFill="1" applyBorder="1" applyAlignment="1">
      <alignment horizontal="left"/>
    </xf>
    <xf numFmtId="0" fontId="40" fillId="0" borderId="5" xfId="0" applyFont="1" applyBorder="1" applyAlignment="1">
      <alignment horizontal="left"/>
    </xf>
    <xf numFmtId="0" fontId="98" fillId="3" borderId="5" xfId="0" applyFont="1" applyFill="1" applyBorder="1" applyAlignment="1">
      <alignment vertical="top" wrapText="1"/>
    </xf>
    <xf numFmtId="0" fontId="98" fillId="0" borderId="5" xfId="0" applyFont="1" applyBorder="1" applyAlignment="1">
      <alignment vertical="top" wrapText="1"/>
    </xf>
    <xf numFmtId="0" fontId="30" fillId="0" borderId="5" xfId="0" applyFont="1" applyBorder="1" applyAlignment="1">
      <alignment horizontal="left" vertical="top" wrapText="1"/>
    </xf>
    <xf numFmtId="0" fontId="98" fillId="0" borderId="5" xfId="0" applyFont="1" applyBorder="1" applyAlignment="1">
      <alignment wrapText="1"/>
    </xf>
    <xf numFmtId="0" fontId="30" fillId="3" borderId="5" xfId="0" applyFont="1" applyFill="1" applyBorder="1"/>
    <xf numFmtId="0" fontId="40" fillId="3" borderId="5" xfId="0" applyFont="1" applyFill="1" applyBorder="1" applyAlignment="1">
      <alignment horizontal="left" wrapText="1"/>
    </xf>
    <xf numFmtId="0" fontId="98" fillId="3" borderId="5" xfId="0" applyFont="1" applyFill="1" applyBorder="1" applyAlignment="1">
      <alignment vertical="center" wrapText="1"/>
    </xf>
    <xf numFmtId="0" fontId="97" fillId="3" borderId="10" xfId="0" applyFont="1" applyFill="1" applyBorder="1" applyAlignment="1">
      <alignment wrapText="1"/>
    </xf>
    <xf numFmtId="0" fontId="97" fillId="3" borderId="5" xfId="0" applyFont="1" applyFill="1" applyBorder="1" applyAlignment="1">
      <alignment vertical="top" wrapText="1"/>
    </xf>
    <xf numFmtId="0" fontId="94" fillId="3" borderId="5" xfId="0" applyFont="1" applyFill="1" applyBorder="1" applyAlignment="1">
      <alignment vertical="top" wrapText="1"/>
    </xf>
    <xf numFmtId="0" fontId="94" fillId="3" borderId="5" xfId="0" applyFont="1" applyFill="1" applyBorder="1"/>
    <xf numFmtId="0" fontId="40" fillId="0" borderId="5" xfId="0" applyFont="1" applyFill="1" applyBorder="1" applyAlignment="1">
      <alignment wrapText="1"/>
    </xf>
    <xf numFmtId="0" fontId="45" fillId="0" borderId="0" xfId="0" applyFont="1"/>
    <xf numFmtId="0" fontId="99" fillId="0" borderId="1" xfId="0" applyFont="1" applyBorder="1" applyAlignment="1">
      <alignment horizontal="center"/>
    </xf>
    <xf numFmtId="3" fontId="29" fillId="0" borderId="5" xfId="0" applyNumberFormat="1" applyFont="1" applyFill="1" applyBorder="1"/>
    <xf numFmtId="3" fontId="32" fillId="0" borderId="5" xfId="0" quotePrefix="1" applyNumberFormat="1" applyFont="1" applyFill="1" applyBorder="1" applyAlignment="1">
      <alignment horizontal="left" vertical="center" wrapText="1"/>
    </xf>
    <xf numFmtId="165" fontId="36" fillId="0" borderId="5" xfId="0" applyNumberFormat="1" applyFont="1" applyFill="1" applyBorder="1" applyAlignment="1"/>
    <xf numFmtId="3" fontId="29" fillId="0" borderId="5" xfId="0" applyNumberFormat="1" applyFont="1" applyBorder="1"/>
    <xf numFmtId="164" fontId="100" fillId="0" borderId="4" xfId="1" applyNumberFormat="1" applyFont="1" applyBorder="1"/>
    <xf numFmtId="0" fontId="30" fillId="0" borderId="5" xfId="0" applyFont="1" applyFill="1" applyBorder="1" applyAlignment="1">
      <alignment horizontal="left" vertical="center" wrapText="1"/>
    </xf>
    <xf numFmtId="0" fontId="101" fillId="0" borderId="11" xfId="0" applyFont="1" applyBorder="1" applyAlignment="1">
      <alignment horizontal="center"/>
    </xf>
    <xf numFmtId="0" fontId="101" fillId="0" borderId="5" xfId="0" applyFont="1" applyBorder="1" applyAlignment="1">
      <alignment horizontal="center"/>
    </xf>
    <xf numFmtId="0" fontId="30" fillId="0" borderId="10" xfId="0" quotePrefix="1" applyFont="1" applyFill="1" applyBorder="1" applyAlignment="1">
      <alignment wrapText="1"/>
    </xf>
    <xf numFmtId="0" fontId="48" fillId="0" borderId="10" xfId="0" applyFont="1" applyBorder="1" applyAlignment="1">
      <alignment horizontal="center"/>
    </xf>
    <xf numFmtId="0" fontId="48" fillId="0" borderId="5" xfId="0" applyFont="1" applyBorder="1" applyAlignment="1">
      <alignment horizontal="center"/>
    </xf>
    <xf numFmtId="0" fontId="102" fillId="0" borderId="0" xfId="0" applyFont="1"/>
    <xf numFmtId="0" fontId="30" fillId="0" borderId="4" xfId="0" applyFont="1" applyFill="1" applyBorder="1" applyAlignment="1">
      <alignment vertical="center" wrapText="1"/>
    </xf>
    <xf numFmtId="164" fontId="95" fillId="0" borderId="0" xfId="1" applyNumberFormat="1" applyFont="1"/>
    <xf numFmtId="164" fontId="103" fillId="0" borderId="0" xfId="1" applyNumberFormat="1" applyFont="1"/>
    <xf numFmtId="0" fontId="20" fillId="0" borderId="10"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48" fillId="0" borderId="11" xfId="0" applyFont="1" applyBorder="1" applyAlignment="1">
      <alignment horizontal="center"/>
    </xf>
    <xf numFmtId="0" fontId="30" fillId="0" borderId="5" xfId="0" applyFont="1" applyFill="1" applyBorder="1" applyAlignment="1">
      <alignment horizontal="left" wrapText="1"/>
    </xf>
    <xf numFmtId="0" fontId="97" fillId="0" borderId="5" xfId="0" applyFont="1" applyBorder="1" applyAlignment="1">
      <alignment horizontal="left" vertical="top" wrapText="1"/>
    </xf>
    <xf numFmtId="0" fontId="28" fillId="0" borderId="0" xfId="0" applyFont="1" applyFill="1"/>
    <xf numFmtId="0" fontId="30" fillId="0" borderId="0" xfId="0" applyFont="1" applyFill="1"/>
    <xf numFmtId="0" fontId="28" fillId="0" borderId="2"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0" xfId="0" applyFont="1" applyAlignment="1">
      <alignment horizontal="center" vertical="center"/>
    </xf>
    <xf numFmtId="164" fontId="30" fillId="0" borderId="0" xfId="1" applyNumberFormat="1" applyFont="1" applyAlignment="1">
      <alignment horizontal="right"/>
    </xf>
    <xf numFmtId="3" fontId="97" fillId="3" borderId="10" xfId="0" applyNumberFormat="1" applyFont="1" applyFill="1" applyBorder="1" applyAlignment="1">
      <alignment horizontal="right"/>
    </xf>
    <xf numFmtId="3" fontId="97" fillId="0" borderId="5" xfId="0" applyNumberFormat="1" applyFont="1" applyBorder="1" applyAlignment="1">
      <alignment horizontal="right"/>
    </xf>
    <xf numFmtId="3" fontId="94" fillId="3" borderId="5" xfId="0" applyNumberFormat="1" applyFont="1" applyFill="1" applyBorder="1" applyAlignment="1">
      <alignment horizontal="right"/>
    </xf>
    <xf numFmtId="3" fontId="94" fillId="0" borderId="5" xfId="0" applyNumberFormat="1" applyFont="1" applyBorder="1" applyAlignment="1">
      <alignment horizontal="right"/>
    </xf>
    <xf numFmtId="3" fontId="40" fillId="0" borderId="5" xfId="0" applyNumberFormat="1" applyFont="1" applyBorder="1" applyAlignment="1">
      <alignment horizontal="right"/>
    </xf>
    <xf numFmtId="3" fontId="39" fillId="0" borderId="5" xfId="0" applyNumberFormat="1" applyFont="1" applyBorder="1" applyAlignment="1">
      <alignment horizontal="right"/>
    </xf>
    <xf numFmtId="3" fontId="40" fillId="3" borderId="5" xfId="0" applyNumberFormat="1" applyFont="1" applyFill="1" applyBorder="1" applyAlignment="1">
      <alignment horizontal="right"/>
    </xf>
    <xf numFmtId="3" fontId="98" fillId="0" borderId="5" xfId="0" applyNumberFormat="1" applyFont="1" applyBorder="1" applyAlignment="1">
      <alignment horizontal="right" wrapText="1"/>
    </xf>
    <xf numFmtId="164" fontId="40" fillId="0" borderId="5" xfId="1" applyNumberFormat="1" applyFont="1" applyBorder="1" applyAlignment="1">
      <alignment horizontal="right"/>
    </xf>
    <xf numFmtId="0" fontId="30" fillId="0" borderId="0" xfId="0" applyFont="1" applyAlignment="1">
      <alignment horizontal="right"/>
    </xf>
    <xf numFmtId="3" fontId="97" fillId="0" borderId="5" xfId="0" applyNumberFormat="1" applyFont="1" applyBorder="1" applyAlignment="1">
      <alignment horizontal="right" wrapText="1"/>
    </xf>
    <xf numFmtId="3" fontId="97" fillId="3" borderId="5" xfId="0" applyNumberFormat="1" applyFont="1" applyFill="1" applyBorder="1" applyAlignment="1">
      <alignment horizontal="right" wrapText="1"/>
    </xf>
    <xf numFmtId="165" fontId="94" fillId="3" borderId="5" xfId="1" applyNumberFormat="1" applyFont="1" applyFill="1" applyBorder="1" applyAlignment="1">
      <alignment horizontal="right"/>
    </xf>
    <xf numFmtId="165" fontId="94" fillId="0" borderId="5" xfId="1" applyNumberFormat="1" applyFont="1" applyBorder="1" applyAlignment="1">
      <alignment horizontal="right"/>
    </xf>
    <xf numFmtId="3" fontId="94" fillId="3" borderId="5" xfId="0" applyNumberFormat="1" applyFont="1" applyFill="1" applyBorder="1" applyAlignment="1">
      <alignment horizontal="right" wrapText="1"/>
    </xf>
    <xf numFmtId="3" fontId="94" fillId="0" borderId="5" xfId="0" applyNumberFormat="1" applyFont="1" applyBorder="1" applyAlignment="1">
      <alignment horizontal="right" wrapText="1"/>
    </xf>
    <xf numFmtId="3" fontId="98" fillId="3" borderId="5" xfId="0" applyNumberFormat="1" applyFont="1" applyFill="1" applyBorder="1" applyAlignment="1">
      <alignment horizontal="right" wrapText="1"/>
    </xf>
    <xf numFmtId="164" fontId="19" fillId="0" borderId="0" xfId="1" applyNumberFormat="1" applyFont="1"/>
    <xf numFmtId="164" fontId="21" fillId="0" borderId="0" xfId="1" applyNumberFormat="1" applyFont="1" applyAlignment="1">
      <alignment horizontal="center"/>
    </xf>
    <xf numFmtId="2" fontId="0" fillId="0" borderId="0" xfId="0" applyNumberFormat="1"/>
    <xf numFmtId="0" fontId="29" fillId="7" borderId="5" xfId="0" applyFont="1" applyFill="1" applyBorder="1" applyAlignment="1">
      <alignment horizontal="center"/>
    </xf>
    <xf numFmtId="0" fontId="30" fillId="0" borderId="5" xfId="0" applyFont="1" applyFill="1" applyBorder="1" applyAlignment="1">
      <alignment horizontal="left" vertical="top" wrapText="1"/>
    </xf>
    <xf numFmtId="164" fontId="104" fillId="0" borderId="0" xfId="1" applyNumberFormat="1" applyFont="1"/>
    <xf numFmtId="0" fontId="101" fillId="0" borderId="12" xfId="0" applyFont="1" applyBorder="1" applyAlignment="1">
      <alignment horizontal="center"/>
    </xf>
    <xf numFmtId="0" fontId="48" fillId="0" borderId="12" xfId="0" applyFont="1" applyBorder="1" applyAlignment="1">
      <alignment horizontal="center"/>
    </xf>
    <xf numFmtId="0" fontId="101" fillId="0" borderId="35" xfId="0" applyFont="1" applyBorder="1" applyAlignment="1">
      <alignment horizontal="center"/>
    </xf>
    <xf numFmtId="0" fontId="48" fillId="0" borderId="35" xfId="0" applyFont="1" applyBorder="1" applyAlignment="1">
      <alignment horizontal="center"/>
    </xf>
    <xf numFmtId="0" fontId="30" fillId="0" borderId="12" xfId="0" applyFont="1" applyFill="1" applyBorder="1" applyAlignment="1">
      <alignment wrapText="1"/>
    </xf>
    <xf numFmtId="0" fontId="30" fillId="0" borderId="11" xfId="0" applyFont="1" applyFill="1" applyBorder="1" applyAlignment="1">
      <alignment wrapText="1"/>
    </xf>
    <xf numFmtId="166" fontId="21" fillId="0" borderId="0" xfId="1" applyNumberFormat="1" applyFont="1"/>
    <xf numFmtId="0" fontId="105" fillId="0" borderId="0" xfId="0" applyFont="1" applyAlignment="1">
      <alignment horizontal="right"/>
    </xf>
    <xf numFmtId="0" fontId="106" fillId="0" borderId="0" xfId="0" applyFont="1"/>
    <xf numFmtId="0" fontId="101" fillId="0" borderId="10" xfId="0" applyFont="1" applyBorder="1" applyAlignment="1">
      <alignment horizontal="center"/>
    </xf>
    <xf numFmtId="0" fontId="29" fillId="0" borderId="36" xfId="0" applyFont="1" applyFill="1" applyBorder="1"/>
    <xf numFmtId="0" fontId="29" fillId="0" borderId="35" xfId="0" applyFont="1" applyFill="1" applyBorder="1"/>
    <xf numFmtId="0" fontId="29" fillId="0" borderId="35" xfId="0" applyFont="1" applyBorder="1"/>
    <xf numFmtId="0" fontId="29" fillId="0" borderId="11" xfId="0" applyFont="1" applyBorder="1"/>
    <xf numFmtId="0" fontId="29" fillId="0" borderId="1" xfId="0" applyFont="1" applyBorder="1"/>
    <xf numFmtId="0" fontId="29" fillId="0" borderId="1" xfId="0" applyFont="1" applyBorder="1" applyAlignment="1">
      <alignment textRotation="255"/>
    </xf>
    <xf numFmtId="0" fontId="31" fillId="0" borderId="10" xfId="0" applyFont="1" applyBorder="1"/>
    <xf numFmtId="0" fontId="31" fillId="0" borderId="10" xfId="0" applyFont="1" applyFill="1" applyBorder="1"/>
    <xf numFmtId="0" fontId="31" fillId="0" borderId="5" xfId="0" applyFont="1" applyFill="1" applyBorder="1"/>
    <xf numFmtId="0" fontId="31" fillId="0" borderId="5" xfId="0" applyFont="1" applyBorder="1"/>
    <xf numFmtId="0" fontId="29" fillId="3" borderId="5" xfId="0" applyFont="1" applyFill="1" applyBorder="1" applyAlignment="1">
      <alignment wrapText="1"/>
    </xf>
    <xf numFmtId="0" fontId="107" fillId="0" borderId="0" xfId="0" applyFont="1" applyAlignment="1">
      <alignment horizontal="left"/>
    </xf>
    <xf numFmtId="0" fontId="108" fillId="0" borderId="0" xfId="0" applyFont="1" applyAlignment="1">
      <alignment horizontal="left"/>
    </xf>
    <xf numFmtId="0" fontId="109" fillId="0" borderId="0" xfId="0" applyFont="1" applyAlignment="1">
      <alignment vertical="top"/>
    </xf>
    <xf numFmtId="0" fontId="110" fillId="0" borderId="0" xfId="0" applyFont="1" applyAlignment="1">
      <alignment horizontal="right" vertical="top"/>
    </xf>
    <xf numFmtId="0" fontId="108" fillId="0" borderId="0" xfId="0" applyFont="1" applyAlignment="1">
      <alignment horizontal="right" vertical="top"/>
    </xf>
    <xf numFmtId="0" fontId="108" fillId="0" borderId="0" xfId="0" applyFont="1"/>
    <xf numFmtId="0" fontId="111" fillId="0" borderId="1" xfId="0" applyFont="1" applyBorder="1" applyAlignment="1">
      <alignment horizontal="center" vertical="center"/>
    </xf>
    <xf numFmtId="0" fontId="111" fillId="0" borderId="37" xfId="0" applyFont="1" applyBorder="1" applyAlignment="1">
      <alignment horizontal="center" vertical="center"/>
    </xf>
    <xf numFmtId="0" fontId="107" fillId="0" borderId="1" xfId="0" applyFont="1" applyBorder="1" applyAlignment="1">
      <alignment horizontal="center" vertical="center" wrapText="1"/>
    </xf>
    <xf numFmtId="0" fontId="112" fillId="0" borderId="38" xfId="0" applyFont="1" applyBorder="1" applyAlignment="1">
      <alignment horizontal="center" vertical="center" wrapText="1"/>
    </xf>
    <xf numFmtId="0" fontId="108" fillId="0" borderId="38" xfId="0" applyFont="1" applyBorder="1" applyAlignment="1">
      <alignment horizontal="center" vertical="center" wrapText="1"/>
    </xf>
    <xf numFmtId="0" fontId="108" fillId="0" borderId="1" xfId="0" applyFont="1" applyBorder="1" applyAlignment="1">
      <alignment horizontal="center" vertical="center" wrapText="1"/>
    </xf>
    <xf numFmtId="0" fontId="108" fillId="3" borderId="1" xfId="0" applyFont="1" applyFill="1" applyBorder="1" applyAlignment="1">
      <alignment horizontal="center" vertical="top"/>
    </xf>
    <xf numFmtId="0" fontId="108" fillId="8" borderId="1" xfId="0" applyFont="1" applyFill="1" applyBorder="1" applyAlignment="1">
      <alignment horizontal="center"/>
    </xf>
    <xf numFmtId="0" fontId="113" fillId="9" borderId="1" xfId="0" applyFont="1" applyFill="1" applyBorder="1"/>
    <xf numFmtId="0" fontId="108" fillId="10" borderId="1" xfId="0" applyFont="1" applyFill="1" applyBorder="1" applyAlignment="1">
      <alignment horizontal="center"/>
    </xf>
    <xf numFmtId="0" fontId="111" fillId="8" borderId="39" xfId="0" applyFont="1" applyFill="1" applyBorder="1"/>
    <xf numFmtId="0" fontId="111" fillId="8" borderId="40" xfId="0" applyFont="1" applyFill="1" applyBorder="1"/>
    <xf numFmtId="0" fontId="108" fillId="8" borderId="0" xfId="0" applyFont="1" applyFill="1"/>
    <xf numFmtId="0" fontId="109" fillId="8" borderId="32" xfId="0" applyFont="1" applyFill="1" applyBorder="1" applyAlignment="1">
      <alignment vertical="top"/>
    </xf>
    <xf numFmtId="0" fontId="110" fillId="8" borderId="0" xfId="0" applyFont="1" applyFill="1" applyAlignment="1">
      <alignment horizontal="right" vertical="top"/>
    </xf>
    <xf numFmtId="0" fontId="108" fillId="8" borderId="2" xfId="0" applyFont="1" applyFill="1" applyBorder="1" applyAlignment="1">
      <alignment horizontal="right" vertical="top"/>
    </xf>
    <xf numFmtId="0" fontId="108" fillId="8" borderId="2" xfId="0" applyFont="1" applyFill="1" applyBorder="1" applyAlignment="1">
      <alignment vertical="top"/>
    </xf>
    <xf numFmtId="0" fontId="108" fillId="0" borderId="0" xfId="0" applyFont="1" applyAlignment="1">
      <alignment vertical="top"/>
    </xf>
    <xf numFmtId="0" fontId="108" fillId="0" borderId="41" xfId="0" applyFont="1" applyBorder="1" applyAlignment="1">
      <alignment vertical="top"/>
    </xf>
    <xf numFmtId="0" fontId="108" fillId="0" borderId="42" xfId="0" applyFont="1" applyBorder="1" applyAlignment="1">
      <alignment horizontal="left" vertical="top" wrapText="1"/>
    </xf>
    <xf numFmtId="0" fontId="108" fillId="0" borderId="43" xfId="0" applyFont="1" applyBorder="1" applyAlignment="1">
      <alignment horizontal="left" vertical="top" wrapText="1"/>
    </xf>
    <xf numFmtId="0" fontId="109" fillId="0" borderId="43" xfId="0" applyFont="1" applyBorder="1" applyAlignment="1">
      <alignment horizontal="right" vertical="top"/>
    </xf>
    <xf numFmtId="0" fontId="110" fillId="0" borderId="43" xfId="0" applyFont="1" applyBorder="1" applyAlignment="1">
      <alignment horizontal="right" vertical="top"/>
    </xf>
    <xf numFmtId="0" fontId="108" fillId="0" borderId="43" xfId="0" applyFont="1" applyBorder="1" applyAlignment="1">
      <alignment horizontal="right" vertical="top"/>
    </xf>
    <xf numFmtId="0" fontId="108" fillId="0" borderId="43" xfId="0" applyFont="1" applyBorder="1" applyAlignment="1">
      <alignment vertical="top"/>
    </xf>
    <xf numFmtId="0" fontId="108" fillId="0" borderId="39" xfId="0" applyFont="1" applyBorder="1" applyAlignment="1">
      <alignment vertical="top"/>
    </xf>
    <xf numFmtId="0" fontId="108" fillId="0" borderId="44" xfId="0" applyFont="1" applyBorder="1" applyAlignment="1">
      <alignment horizontal="left" vertical="top" wrapText="1"/>
    </xf>
    <xf numFmtId="0" fontId="108" fillId="0" borderId="32" xfId="0" applyFont="1" applyBorder="1" applyAlignment="1">
      <alignment vertical="top" wrapText="1"/>
    </xf>
    <xf numFmtId="0" fontId="109" fillId="0" borderId="32" xfId="0" applyFont="1" applyBorder="1" applyAlignment="1">
      <alignment vertical="top"/>
    </xf>
    <xf numFmtId="0" fontId="110" fillId="0" borderId="32" xfId="0" applyFont="1" applyBorder="1" applyAlignment="1">
      <alignment horizontal="right" vertical="top"/>
    </xf>
    <xf numFmtId="0" fontId="108" fillId="0" borderId="32" xfId="0" applyFont="1" applyBorder="1" applyAlignment="1">
      <alignment horizontal="right" vertical="top"/>
    </xf>
    <xf numFmtId="0" fontId="108" fillId="0" borderId="32" xfId="0" applyFont="1" applyBorder="1" applyAlignment="1">
      <alignment vertical="top"/>
    </xf>
    <xf numFmtId="0" fontId="108" fillId="0" borderId="45" xfId="0" applyFont="1" applyBorder="1" applyAlignment="1">
      <alignment vertical="top"/>
    </xf>
    <xf numFmtId="0" fontId="108" fillId="0" borderId="46" xfId="0" applyFont="1" applyBorder="1" applyAlignment="1">
      <alignment horizontal="left" vertical="top" wrapText="1"/>
    </xf>
    <xf numFmtId="0" fontId="108" fillId="8" borderId="4" xfId="0" applyFont="1" applyFill="1" applyBorder="1" applyAlignment="1">
      <alignment vertical="top"/>
    </xf>
    <xf numFmtId="0" fontId="109" fillId="8" borderId="4" xfId="0" applyFont="1" applyFill="1" applyBorder="1" applyAlignment="1">
      <alignment vertical="top"/>
    </xf>
    <xf numFmtId="0" fontId="110" fillId="8" borderId="4" xfId="0" applyFont="1" applyFill="1" applyBorder="1" applyAlignment="1">
      <alignment horizontal="right" vertical="top"/>
    </xf>
    <xf numFmtId="0" fontId="108" fillId="8" borderId="4" xfId="0" applyFont="1" applyFill="1" applyBorder="1" applyAlignment="1">
      <alignment horizontal="right" vertical="top"/>
    </xf>
    <xf numFmtId="0" fontId="112" fillId="0" borderId="47" xfId="0" applyFont="1" applyBorder="1" applyAlignment="1">
      <alignment horizontal="center" vertical="top"/>
    </xf>
    <xf numFmtId="0" fontId="112" fillId="0" borderId="40" xfId="0" applyFont="1" applyBorder="1" applyAlignment="1">
      <alignment vertical="top" wrapText="1"/>
    </xf>
    <xf numFmtId="0" fontId="112" fillId="0" borderId="0" xfId="0" applyFont="1" applyAlignment="1">
      <alignment vertical="top" wrapText="1"/>
    </xf>
    <xf numFmtId="0" fontId="108" fillId="10" borderId="32" xfId="0" applyFont="1" applyFill="1" applyBorder="1" applyAlignment="1">
      <alignment horizontal="right" vertical="top"/>
    </xf>
    <xf numFmtId="0" fontId="112" fillId="0" borderId="48" xfId="0" applyFont="1" applyBorder="1" applyAlignment="1">
      <alignment horizontal="center" vertical="top"/>
    </xf>
    <xf numFmtId="0" fontId="108" fillId="0" borderId="40" xfId="0" applyFont="1" applyBorder="1" applyAlignment="1">
      <alignment horizontal="right" vertical="top"/>
    </xf>
    <xf numFmtId="0" fontId="112" fillId="0" borderId="12" xfId="0" applyFont="1" applyBorder="1" applyAlignment="1">
      <alignment vertical="top" wrapText="1"/>
    </xf>
    <xf numFmtId="0" fontId="109" fillId="0" borderId="5" xfId="0" applyFont="1" applyBorder="1" applyAlignment="1">
      <alignment vertical="top"/>
    </xf>
    <xf numFmtId="0" fontId="110" fillId="0" borderId="35" xfId="0" applyFont="1" applyBorder="1" applyAlignment="1">
      <alignment horizontal="right" vertical="top"/>
    </xf>
    <xf numFmtId="0" fontId="108" fillId="0" borderId="5" xfId="0" applyFont="1" applyBorder="1" applyAlignment="1">
      <alignment horizontal="right" vertical="top"/>
    </xf>
    <xf numFmtId="0" fontId="108" fillId="0" borderId="5" xfId="0" applyFont="1" applyBorder="1" applyAlignment="1">
      <alignment vertical="top"/>
    </xf>
    <xf numFmtId="0" fontId="112" fillId="0" borderId="49" xfId="0" applyFont="1" applyBorder="1" applyAlignment="1">
      <alignment horizontal="center" vertical="top"/>
    </xf>
    <xf numFmtId="0" fontId="108" fillId="0" borderId="50" xfId="0" applyFont="1" applyBorder="1" applyAlignment="1">
      <alignment vertical="top"/>
    </xf>
    <xf numFmtId="0" fontId="114" fillId="8" borderId="20" xfId="0" applyFont="1" applyFill="1" applyBorder="1" applyAlignment="1">
      <alignment vertical="top"/>
    </xf>
    <xf numFmtId="0" fontId="109" fillId="8" borderId="19" xfId="0" applyFont="1" applyFill="1" applyBorder="1" applyAlignment="1">
      <alignment vertical="top"/>
    </xf>
    <xf numFmtId="0" fontId="110" fillId="8" borderId="20" xfId="0" applyFont="1" applyFill="1" applyBorder="1" applyAlignment="1">
      <alignment horizontal="right" vertical="top"/>
    </xf>
    <xf numFmtId="0" fontId="108" fillId="8" borderId="19" xfId="0" applyFont="1" applyFill="1" applyBorder="1" applyAlignment="1">
      <alignment horizontal="right" vertical="top"/>
    </xf>
    <xf numFmtId="0" fontId="108" fillId="8" borderId="19" xfId="0" applyFont="1" applyFill="1" applyBorder="1" applyAlignment="1">
      <alignment vertical="top"/>
    </xf>
    <xf numFmtId="0" fontId="108" fillId="8" borderId="48" xfId="0" applyFont="1" applyFill="1" applyBorder="1" applyAlignment="1">
      <alignment vertical="top"/>
    </xf>
    <xf numFmtId="0" fontId="111" fillId="8" borderId="40" xfId="0" applyFont="1" applyFill="1" applyBorder="1" applyAlignment="1">
      <alignment vertical="top"/>
    </xf>
    <xf numFmtId="0" fontId="108" fillId="8" borderId="0" xfId="0" applyFont="1" applyFill="1" applyAlignment="1">
      <alignment vertical="top"/>
    </xf>
    <xf numFmtId="0" fontId="108" fillId="8" borderId="32" xfId="0" applyFont="1" applyFill="1" applyBorder="1" applyAlignment="1">
      <alignment horizontal="right" vertical="top"/>
    </xf>
    <xf numFmtId="0" fontId="108" fillId="8" borderId="32" xfId="0" applyFont="1" applyFill="1" applyBorder="1" applyAlignment="1">
      <alignment vertical="top"/>
    </xf>
    <xf numFmtId="0" fontId="108" fillId="0" borderId="51" xfId="0" applyFont="1" applyBorder="1" applyAlignment="1">
      <alignment horizontal="center" vertical="top"/>
    </xf>
    <xf numFmtId="0" fontId="108" fillId="0" borderId="11" xfId="0" applyFont="1" applyBorder="1" applyAlignment="1">
      <alignment horizontal="left" vertical="top" wrapText="1"/>
    </xf>
    <xf numFmtId="0" fontId="115" fillId="0" borderId="35" xfId="0" applyFont="1" applyBorder="1" applyAlignment="1">
      <alignment vertical="top" wrapText="1"/>
    </xf>
    <xf numFmtId="0" fontId="108" fillId="10" borderId="5" xfId="0" applyFont="1" applyFill="1" applyBorder="1" applyAlignment="1">
      <alignment horizontal="right" vertical="top"/>
    </xf>
    <xf numFmtId="0" fontId="108" fillId="0" borderId="11" xfId="0" applyFont="1" applyBorder="1" applyAlignment="1">
      <alignment vertical="top" wrapText="1"/>
    </xf>
    <xf numFmtId="0" fontId="108" fillId="0" borderId="35" xfId="0" applyFont="1" applyBorder="1" applyAlignment="1">
      <alignment vertical="top" wrapText="1"/>
    </xf>
    <xf numFmtId="0" fontId="116" fillId="8" borderId="35" xfId="0" applyFont="1" applyFill="1" applyBorder="1" applyAlignment="1">
      <alignment vertical="top"/>
    </xf>
    <xf numFmtId="0" fontId="109" fillId="8" borderId="5" xfId="0" applyFont="1" applyFill="1" applyBorder="1" applyAlignment="1">
      <alignment vertical="top"/>
    </xf>
    <xf numFmtId="0" fontId="110" fillId="8" borderId="35" xfId="0" applyFont="1" applyFill="1" applyBorder="1" applyAlignment="1">
      <alignment horizontal="right" vertical="top"/>
    </xf>
    <xf numFmtId="0" fontId="108" fillId="8" borderId="5" xfId="0" applyFont="1" applyFill="1" applyBorder="1" applyAlignment="1">
      <alignment horizontal="right" vertical="top"/>
    </xf>
    <xf numFmtId="0" fontId="108" fillId="8" borderId="5" xfId="0" applyFont="1" applyFill="1" applyBorder="1" applyAlignment="1">
      <alignment vertical="top"/>
    </xf>
    <xf numFmtId="0" fontId="108" fillId="8" borderId="35" xfId="0" applyFont="1" applyFill="1" applyBorder="1" applyAlignment="1">
      <alignment vertical="top" wrapText="1"/>
    </xf>
    <xf numFmtId="0" fontId="108" fillId="0" borderId="11" xfId="0" applyFont="1" applyBorder="1" applyAlignment="1">
      <alignment horizontal="left" vertical="top"/>
    </xf>
    <xf numFmtId="0" fontId="108" fillId="0" borderId="52" xfId="0" applyFont="1" applyBorder="1" applyAlignment="1">
      <alignment horizontal="center" vertical="top"/>
    </xf>
    <xf numFmtId="0" fontId="108" fillId="0" borderId="22" xfId="0" applyFont="1" applyBorder="1" applyAlignment="1">
      <alignment horizontal="left" vertical="top"/>
    </xf>
    <xf numFmtId="0" fontId="108" fillId="0" borderId="53" xfId="0" applyFont="1" applyBorder="1" applyAlignment="1">
      <alignment vertical="top" wrapText="1"/>
    </xf>
    <xf numFmtId="0" fontId="109" fillId="0" borderId="25" xfId="0" applyFont="1" applyBorder="1" applyAlignment="1">
      <alignment vertical="top"/>
    </xf>
    <xf numFmtId="0" fontId="110" fillId="0" borderId="53" xfId="0" applyFont="1" applyBorder="1" applyAlignment="1">
      <alignment horizontal="right" vertical="top"/>
    </xf>
    <xf numFmtId="0" fontId="108" fillId="8" borderId="25" xfId="0" applyFont="1" applyFill="1" applyBorder="1" applyAlignment="1">
      <alignment horizontal="right" vertical="top"/>
    </xf>
    <xf numFmtId="0" fontId="108" fillId="8" borderId="25" xfId="0" applyFont="1" applyFill="1" applyBorder="1" applyAlignment="1">
      <alignment vertical="top"/>
    </xf>
    <xf numFmtId="0" fontId="115" fillId="0" borderId="18" xfId="0" applyFont="1" applyBorder="1" applyAlignment="1">
      <alignment horizontal="left" vertical="top" wrapText="1"/>
    </xf>
    <xf numFmtId="0" fontId="109" fillId="0" borderId="1" xfId="0" applyFont="1" applyBorder="1" applyAlignment="1">
      <alignment vertical="top"/>
    </xf>
    <xf numFmtId="0" fontId="110" fillId="0" borderId="2" xfId="0" applyFont="1" applyBorder="1" applyAlignment="1">
      <alignment horizontal="right" vertical="top"/>
    </xf>
    <xf numFmtId="0" fontId="108" fillId="10" borderId="1" xfId="0" applyFont="1" applyFill="1" applyBorder="1" applyAlignment="1">
      <alignment horizontal="right" vertical="top"/>
    </xf>
    <xf numFmtId="0" fontId="117" fillId="0" borderId="0" xfId="0" applyFont="1" applyAlignment="1">
      <alignment horizontal="center"/>
    </xf>
    <xf numFmtId="0" fontId="118" fillId="0" borderId="0" xfId="0" applyFont="1"/>
    <xf numFmtId="0" fontId="119" fillId="0" borderId="0" xfId="0" applyFont="1" applyAlignment="1">
      <alignment horizontal="center"/>
    </xf>
    <xf numFmtId="0" fontId="117" fillId="0" borderId="54" xfId="0" applyFont="1" applyBorder="1" applyAlignment="1">
      <alignment horizontal="center" vertical="top" wrapText="1"/>
    </xf>
    <xf numFmtId="0" fontId="117" fillId="0" borderId="55" xfId="0" applyFont="1" applyBorder="1" applyAlignment="1">
      <alignment horizontal="center" vertical="top" wrapText="1"/>
    </xf>
    <xf numFmtId="0" fontId="119" fillId="0" borderId="55" xfId="0" applyFont="1" applyBorder="1" applyAlignment="1">
      <alignment horizontal="center" vertical="top" wrapText="1"/>
    </xf>
    <xf numFmtId="0" fontId="120" fillId="4" borderId="0" xfId="0" applyFont="1" applyFill="1" applyBorder="1" applyAlignment="1">
      <alignment horizontal="left" vertical="top" wrapText="1"/>
    </xf>
    <xf numFmtId="0" fontId="120" fillId="11" borderId="0" xfId="0" applyFont="1" applyFill="1" applyBorder="1" applyAlignment="1">
      <alignment horizontal="left" vertical="top" wrapText="1"/>
    </xf>
    <xf numFmtId="0" fontId="117" fillId="0" borderId="56" xfId="0" applyFont="1" applyBorder="1" applyAlignment="1">
      <alignment vertical="top" wrapText="1"/>
    </xf>
    <xf numFmtId="0" fontId="121" fillId="0" borderId="57" xfId="0" applyFont="1" applyBorder="1" applyAlignment="1">
      <alignment vertical="top" wrapText="1"/>
    </xf>
    <xf numFmtId="0" fontId="122" fillId="0" borderId="57" xfId="0" applyFont="1" applyBorder="1" applyAlignment="1">
      <alignment horizontal="center" vertical="top" wrapText="1"/>
    </xf>
    <xf numFmtId="0" fontId="123" fillId="0" borderId="57" xfId="0" applyFont="1" applyBorder="1" applyAlignment="1">
      <alignment horizontal="center" vertical="top" wrapText="1"/>
    </xf>
    <xf numFmtId="0" fontId="124" fillId="12" borderId="1" xfId="0" applyFont="1" applyFill="1" applyBorder="1" applyAlignment="1">
      <alignment horizontal="center"/>
    </xf>
    <xf numFmtId="0" fontId="124" fillId="12" borderId="40" xfId="0" applyFont="1" applyFill="1" applyBorder="1" applyAlignment="1">
      <alignment horizontal="center"/>
    </xf>
    <xf numFmtId="0" fontId="125" fillId="0" borderId="56" xfId="0" applyFont="1" applyBorder="1" applyAlignment="1">
      <alignment horizontal="left" vertical="top" wrapText="1" indent="4"/>
    </xf>
    <xf numFmtId="0" fontId="125" fillId="0" borderId="57" xfId="0" applyFont="1" applyBorder="1" applyAlignment="1">
      <alignment vertical="top" wrapText="1"/>
    </xf>
    <xf numFmtId="0" fontId="126" fillId="0" borderId="57" xfId="0" applyFont="1" applyBorder="1" applyAlignment="1">
      <alignment horizontal="center" vertical="top" wrapText="1"/>
    </xf>
    <xf numFmtId="0" fontId="119" fillId="0" borderId="57" xfId="0" applyFont="1" applyBorder="1" applyAlignment="1">
      <alignment horizontal="center" vertical="top" wrapText="1"/>
    </xf>
    <xf numFmtId="0" fontId="0" fillId="5" borderId="0" xfId="0" applyFill="1"/>
    <xf numFmtId="0" fontId="127" fillId="4" borderId="0" xfId="0" applyFont="1" applyFill="1" applyAlignment="1">
      <alignment horizontal="center" vertical="center"/>
    </xf>
    <xf numFmtId="0" fontId="128" fillId="11" borderId="0" xfId="0" applyFont="1" applyFill="1" applyAlignment="1">
      <alignment horizontal="center" vertical="center"/>
    </xf>
    <xf numFmtId="0" fontId="129" fillId="12" borderId="0" xfId="0" applyFont="1" applyFill="1" applyAlignment="1">
      <alignment horizontal="center" vertical="center"/>
    </xf>
    <xf numFmtId="0" fontId="125" fillId="4" borderId="57" xfId="0" applyFont="1" applyFill="1" applyBorder="1" applyAlignment="1">
      <alignment horizontal="left" vertical="top" wrapText="1" indent="1"/>
    </xf>
    <xf numFmtId="0" fontId="125" fillId="11" borderId="57" xfId="0" applyFont="1" applyFill="1" applyBorder="1" applyAlignment="1">
      <alignment horizontal="left" vertical="top" wrapText="1" indent="1"/>
    </xf>
    <xf numFmtId="0" fontId="121" fillId="0" borderId="56" xfId="0" applyFont="1" applyBorder="1" applyAlignment="1">
      <alignment vertical="top" wrapText="1"/>
    </xf>
    <xf numFmtId="0" fontId="0" fillId="0" borderId="57" xfId="0" applyBorder="1" applyAlignment="1">
      <alignment vertical="top" wrapText="1"/>
    </xf>
    <xf numFmtId="0" fontId="0" fillId="11" borderId="0" xfId="0" applyFill="1"/>
    <xf numFmtId="0" fontId="0" fillId="12" borderId="0" xfId="0" applyFill="1"/>
    <xf numFmtId="0" fontId="0" fillId="0" borderId="56" xfId="0" applyBorder="1" applyAlignment="1">
      <alignment vertical="top" wrapText="1"/>
    </xf>
    <xf numFmtId="0" fontId="125" fillId="0" borderId="57" xfId="0" applyFont="1" applyBorder="1" applyAlignment="1">
      <alignment horizontal="left" vertical="top" wrapText="1" indent="2"/>
    </xf>
    <xf numFmtId="0" fontId="130" fillId="4" borderId="57" xfId="0" applyFont="1" applyFill="1" applyBorder="1" applyAlignment="1">
      <alignment horizontal="left" vertical="top" wrapText="1" indent="1"/>
    </xf>
    <xf numFmtId="0" fontId="130" fillId="11" borderId="57" xfId="0" applyFont="1" applyFill="1" applyBorder="1" applyAlignment="1">
      <alignment horizontal="left" vertical="top" wrapText="1" indent="1"/>
    </xf>
    <xf numFmtId="0" fontId="0" fillId="4" borderId="0" xfId="0" applyFill="1"/>
    <xf numFmtId="0" fontId="125" fillId="0" borderId="57" xfId="0" applyFont="1" applyBorder="1" applyAlignment="1">
      <alignment horizontal="left" vertical="top" wrapText="1" indent="1"/>
    </xf>
    <xf numFmtId="0" fontId="125" fillId="0" borderId="57" xfId="0" applyFont="1" applyBorder="1" applyAlignment="1">
      <alignment horizontal="center" vertical="top" wrapText="1"/>
    </xf>
    <xf numFmtId="16" fontId="119" fillId="0" borderId="57" xfId="0" quotePrefix="1" applyNumberFormat="1" applyFont="1" applyBorder="1" applyAlignment="1">
      <alignment horizontal="center" vertical="top" wrapText="1"/>
    </xf>
    <xf numFmtId="0" fontId="121" fillId="0" borderId="57" xfId="0" applyFont="1" applyBorder="1" applyAlignment="1">
      <alignment horizontal="left" vertical="top" wrapText="1" indent="1"/>
    </xf>
    <xf numFmtId="0" fontId="121" fillId="0" borderId="57" xfId="0" applyFont="1" applyBorder="1" applyAlignment="1">
      <alignment horizontal="center" vertical="top" wrapText="1"/>
    </xf>
    <xf numFmtId="0" fontId="125" fillId="0" borderId="57" xfId="0" quotePrefix="1" applyFont="1" applyBorder="1" applyAlignment="1">
      <alignment horizontal="left" vertical="top" wrapText="1" indent="1"/>
    </xf>
    <xf numFmtId="0" fontId="119" fillId="0" borderId="58" xfId="0" applyFont="1" applyBorder="1" applyAlignment="1">
      <alignment horizontal="center" vertical="top" wrapText="1"/>
    </xf>
    <xf numFmtId="0" fontId="131" fillId="0" borderId="57" xfId="0" applyFont="1" applyBorder="1" applyAlignment="1">
      <alignment horizontal="left" vertical="top" wrapText="1" indent="6"/>
    </xf>
    <xf numFmtId="0" fontId="132" fillId="4" borderId="57" xfId="0" applyFont="1" applyFill="1" applyBorder="1" applyAlignment="1">
      <alignment horizontal="left" vertical="top" wrapText="1" indent="1"/>
    </xf>
    <xf numFmtId="0" fontId="132" fillId="11" borderId="57" xfId="0" applyFont="1" applyFill="1" applyBorder="1" applyAlignment="1">
      <alignment horizontal="left" vertical="top" wrapText="1" indent="1"/>
    </xf>
    <xf numFmtId="0" fontId="117" fillId="0" borderId="56" xfId="0" applyFont="1" applyBorder="1" applyAlignment="1">
      <alignment horizontal="left" vertical="top" wrapText="1" indent="1"/>
    </xf>
    <xf numFmtId="0" fontId="131" fillId="0" borderId="57" xfId="0" applyFont="1" applyBorder="1" applyAlignment="1">
      <alignment horizontal="center" vertical="top" wrapText="1"/>
    </xf>
    <xf numFmtId="0" fontId="125" fillId="4" borderId="57" xfId="0" quotePrefix="1" applyFont="1" applyFill="1" applyBorder="1" applyAlignment="1">
      <alignment horizontal="left" vertical="top" wrapText="1" indent="1"/>
    </xf>
    <xf numFmtId="0" fontId="125" fillId="11" borderId="57" xfId="0" quotePrefix="1" applyFont="1" applyFill="1" applyBorder="1" applyAlignment="1">
      <alignment horizontal="left" vertical="top" wrapText="1" indent="1"/>
    </xf>
    <xf numFmtId="0" fontId="125" fillId="0" borderId="56" xfId="0" applyFont="1" applyBorder="1" applyAlignment="1">
      <alignment horizontal="left" vertical="top" wrapText="1" indent="3"/>
    </xf>
    <xf numFmtId="0" fontId="121" fillId="0" borderId="57" xfId="0" quotePrefix="1" applyFont="1" applyBorder="1" applyAlignment="1">
      <alignment horizontal="center" vertical="top" wrapText="1"/>
    </xf>
    <xf numFmtId="0" fontId="123" fillId="0" borderId="57" xfId="0" quotePrefix="1" applyFont="1" applyBorder="1" applyAlignment="1">
      <alignment horizontal="center" vertical="top" wrapText="1"/>
    </xf>
    <xf numFmtId="0" fontId="132" fillId="0" borderId="57" xfId="0" applyFont="1" applyBorder="1" applyAlignment="1">
      <alignment vertical="top" wrapText="1"/>
    </xf>
    <xf numFmtId="0" fontId="131" fillId="0" borderId="57" xfId="0" applyFont="1" applyBorder="1" applyAlignment="1">
      <alignment vertical="top" wrapText="1"/>
    </xf>
    <xf numFmtId="0" fontId="125" fillId="0" borderId="57" xfId="0" quotePrefix="1" applyFont="1" applyBorder="1" applyAlignment="1">
      <alignment vertical="top" wrapText="1"/>
    </xf>
    <xf numFmtId="0" fontId="127" fillId="4" borderId="0" xfId="0" applyFont="1" applyFill="1" applyBorder="1" applyAlignment="1">
      <alignment horizontal="center" vertical="center"/>
    </xf>
    <xf numFmtId="0" fontId="0" fillId="12" borderId="0" xfId="0" applyFill="1" applyBorder="1"/>
    <xf numFmtId="0" fontId="125" fillId="0" borderId="58" xfId="0" applyFont="1" applyBorder="1" applyAlignment="1">
      <alignment vertical="top" wrapText="1"/>
    </xf>
    <xf numFmtId="0" fontId="127" fillId="4" borderId="59" xfId="0" applyFont="1" applyFill="1" applyBorder="1" applyAlignment="1">
      <alignment horizontal="center" vertical="center"/>
    </xf>
    <xf numFmtId="0" fontId="0" fillId="12" borderId="59" xfId="0" applyFill="1" applyBorder="1"/>
    <xf numFmtId="0" fontId="121" fillId="0" borderId="0" xfId="0" applyFont="1"/>
    <xf numFmtId="0" fontId="133" fillId="4" borderId="57" xfId="0" applyFont="1" applyFill="1" applyBorder="1" applyAlignment="1">
      <alignment horizontal="left" vertical="top" wrapText="1" indent="1"/>
    </xf>
    <xf numFmtId="0" fontId="133" fillId="11" borderId="57" xfId="0" applyFont="1" applyFill="1" applyBorder="1" applyAlignment="1">
      <alignment horizontal="left" vertical="top" wrapText="1" indent="1"/>
    </xf>
    <xf numFmtId="0" fontId="126" fillId="0" borderId="0" xfId="0" applyFont="1" applyBorder="1" applyAlignment="1">
      <alignment horizontal="center" vertical="top" wrapText="1"/>
    </xf>
    <xf numFmtId="0" fontId="134" fillId="5" borderId="0" xfId="0" applyFont="1" applyFill="1"/>
    <xf numFmtId="0" fontId="134" fillId="4" borderId="0" xfId="0" applyFont="1" applyFill="1"/>
    <xf numFmtId="0" fontId="135" fillId="11" borderId="0" xfId="0" applyFont="1" applyFill="1" applyAlignment="1">
      <alignment horizontal="center" vertical="center"/>
    </xf>
    <xf numFmtId="0" fontId="134" fillId="12" borderId="0" xfId="0" applyFont="1" applyFill="1"/>
    <xf numFmtId="0" fontId="133" fillId="4" borderId="0" xfId="0" applyFont="1" applyFill="1" applyBorder="1" applyAlignment="1">
      <alignment horizontal="left" vertical="top" wrapText="1" indent="1"/>
    </xf>
    <xf numFmtId="0" fontId="133" fillId="11" borderId="0" xfId="0" applyFont="1" applyFill="1" applyBorder="1" applyAlignment="1">
      <alignment horizontal="left" vertical="top" wrapText="1" indent="1"/>
    </xf>
    <xf numFmtId="0" fontId="70" fillId="0" borderId="18" xfId="0" applyFont="1" applyBorder="1" applyAlignment="1"/>
    <xf numFmtId="0" fontId="136" fillId="0" borderId="18" xfId="0" applyFont="1" applyBorder="1" applyAlignment="1"/>
    <xf numFmtId="0" fontId="119" fillId="0" borderId="0" xfId="0" applyFont="1"/>
    <xf numFmtId="0" fontId="132" fillId="0" borderId="0" xfId="0" applyFont="1" applyAlignment="1">
      <alignment horizontal="left" indent="5"/>
    </xf>
    <xf numFmtId="0" fontId="119" fillId="0" borderId="0" xfId="0" applyFont="1" applyAlignment="1">
      <alignment horizontal="left" indent="5"/>
    </xf>
    <xf numFmtId="0" fontId="117" fillId="0" borderId="0" xfId="0" applyFont="1" applyFill="1" applyBorder="1" applyAlignment="1">
      <alignment horizontal="center" vertical="top" wrapText="1"/>
    </xf>
    <xf numFmtId="0" fontId="78" fillId="0" borderId="0" xfId="0" applyFont="1" applyAlignment="1">
      <alignment horizontal="center"/>
    </xf>
    <xf numFmtId="0" fontId="137" fillId="0" borderId="0" xfId="0" applyFont="1"/>
    <xf numFmtId="0" fontId="30" fillId="0" borderId="0" xfId="0" applyFont="1" applyAlignment="1">
      <alignment textRotation="90" wrapText="1"/>
    </xf>
    <xf numFmtId="0" fontId="30" fillId="0" borderId="1" xfId="0" applyFont="1" applyBorder="1"/>
    <xf numFmtId="0" fontId="30" fillId="0" borderId="1" xfId="0" applyFont="1" applyBorder="1" applyAlignment="1">
      <alignment textRotation="255"/>
    </xf>
    <xf numFmtId="0" fontId="30" fillId="0" borderId="10" xfId="0" applyFont="1" applyFill="1" applyBorder="1" applyAlignment="1">
      <alignment horizontal="center"/>
    </xf>
    <xf numFmtId="0" fontId="79" fillId="0" borderId="5" xfId="0" applyFont="1" applyFill="1" applyBorder="1" applyAlignment="1">
      <alignment vertical="center"/>
    </xf>
    <xf numFmtId="0" fontId="79" fillId="10" borderId="5" xfId="0" applyFont="1" applyFill="1" applyBorder="1" applyAlignment="1">
      <alignment vertical="center"/>
    </xf>
    <xf numFmtId="0" fontId="137" fillId="0" borderId="10" xfId="0" applyFont="1" applyBorder="1" applyAlignment="1">
      <alignment horizontal="center"/>
    </xf>
    <xf numFmtId="0" fontId="30" fillId="0" borderId="36" xfId="0" applyFont="1" applyFill="1" applyBorder="1"/>
    <xf numFmtId="0" fontId="30" fillId="0" borderId="5" xfId="0" applyFont="1" applyFill="1" applyBorder="1" applyAlignment="1">
      <alignment horizontal="center"/>
    </xf>
    <xf numFmtId="0" fontId="40" fillId="0" borderId="5" xfId="0" applyFont="1" applyBorder="1" applyAlignment="1">
      <alignment horizontal="center"/>
    </xf>
    <xf numFmtId="0" fontId="40" fillId="0" borderId="12" xfId="0" applyFont="1" applyBorder="1" applyAlignment="1">
      <alignment horizontal="center"/>
    </xf>
    <xf numFmtId="0" fontId="40" fillId="0" borderId="11" xfId="0" applyFont="1" applyBorder="1" applyAlignment="1">
      <alignment horizontal="center"/>
    </xf>
    <xf numFmtId="0" fontId="137" fillId="0" borderId="5" xfId="0" applyFont="1" applyBorder="1" applyAlignment="1">
      <alignment horizontal="center"/>
    </xf>
    <xf numFmtId="0" fontId="137" fillId="0" borderId="12" xfId="0" applyFont="1" applyBorder="1" applyAlignment="1">
      <alignment horizontal="center"/>
    </xf>
    <xf numFmtId="0" fontId="137" fillId="0" borderId="11" xfId="0" applyFont="1" applyBorder="1" applyAlignment="1">
      <alignment horizontal="center"/>
    </xf>
    <xf numFmtId="0" fontId="41" fillId="10" borderId="5" xfId="0" applyFont="1" applyFill="1" applyBorder="1" applyAlignment="1">
      <alignment vertical="center" wrapText="1"/>
    </xf>
    <xf numFmtId="0" fontId="80" fillId="10" borderId="5" xfId="0" applyFont="1" applyFill="1" applyBorder="1" applyAlignment="1"/>
    <xf numFmtId="0" fontId="41" fillId="10" borderId="5" xfId="0" quotePrefix="1" applyFont="1" applyFill="1" applyBorder="1" applyAlignment="1">
      <alignment horizontal="left" vertical="center" wrapText="1"/>
    </xf>
    <xf numFmtId="0" fontId="52" fillId="10" borderId="5" xfId="0" applyFont="1" applyFill="1" applyBorder="1" applyAlignment="1"/>
    <xf numFmtId="0" fontId="137" fillId="0" borderId="35" xfId="0" applyFont="1" applyBorder="1" applyAlignment="1">
      <alignment horizontal="center"/>
    </xf>
    <xf numFmtId="0" fontId="40" fillId="0" borderId="35" xfId="0" applyFont="1" applyBorder="1" applyAlignment="1">
      <alignment horizontal="center"/>
    </xf>
    <xf numFmtId="0" fontId="30" fillId="0" borderId="35" xfId="0" applyFont="1" applyFill="1" applyBorder="1"/>
    <xf numFmtId="0" fontId="40" fillId="10" borderId="5" xfId="0" applyFont="1" applyFill="1" applyBorder="1" applyAlignment="1">
      <alignment vertical="top" wrapText="1"/>
    </xf>
    <xf numFmtId="0" fontId="30" fillId="3" borderId="5" xfId="0" applyFont="1" applyFill="1" applyBorder="1" applyAlignment="1">
      <alignment horizontal="center"/>
    </xf>
    <xf numFmtId="0" fontId="30" fillId="0" borderId="35" xfId="0" applyFont="1" applyBorder="1"/>
    <xf numFmtId="0" fontId="79" fillId="11" borderId="5" xfId="0" applyFont="1" applyFill="1" applyBorder="1" applyAlignment="1">
      <alignment vertical="center"/>
    </xf>
    <xf numFmtId="0" fontId="79" fillId="5" borderId="5" xfId="0" applyFont="1" applyFill="1" applyBorder="1" applyAlignment="1">
      <alignment vertical="center"/>
    </xf>
    <xf numFmtId="0" fontId="138" fillId="0" borderId="0" xfId="0" applyFont="1"/>
    <xf numFmtId="164" fontId="79" fillId="10" borderId="5" xfId="1" applyNumberFormat="1" applyFont="1" applyFill="1" applyBorder="1" applyAlignment="1">
      <alignment vertical="center"/>
    </xf>
    <xf numFmtId="164" fontId="79" fillId="11" borderId="5" xfId="1" applyNumberFormat="1" applyFont="1" applyFill="1" applyBorder="1" applyAlignment="1">
      <alignment vertical="center"/>
    </xf>
    <xf numFmtId="164" fontId="79" fillId="5" borderId="5" xfId="1" applyNumberFormat="1" applyFont="1" applyFill="1" applyBorder="1" applyAlignment="1">
      <alignment vertical="center"/>
    </xf>
    <xf numFmtId="164" fontId="79" fillId="0" borderId="5" xfId="1" applyNumberFormat="1" applyFont="1" applyFill="1" applyBorder="1" applyAlignment="1">
      <alignment vertical="center"/>
    </xf>
    <xf numFmtId="0" fontId="31" fillId="0" borderId="43" xfId="0" applyFont="1" applyBorder="1" applyAlignment="1">
      <alignment horizontal="center"/>
    </xf>
    <xf numFmtId="0" fontId="137" fillId="0" borderId="5" xfId="0" applyFont="1" applyBorder="1" applyAlignment="1">
      <alignment vertical="top" wrapText="1"/>
    </xf>
    <xf numFmtId="0" fontId="40" fillId="3" borderId="5" xfId="0" applyFont="1" applyFill="1" applyBorder="1" applyAlignment="1">
      <alignment vertical="top" wrapText="1"/>
    </xf>
    <xf numFmtId="0" fontId="137" fillId="3" borderId="5" xfId="0" applyFont="1" applyFill="1" applyBorder="1" applyAlignment="1">
      <alignment vertical="top" wrapText="1"/>
    </xf>
    <xf numFmtId="0" fontId="40" fillId="0" borderId="5" xfId="0" applyFont="1" applyFill="1" applyBorder="1" applyAlignment="1">
      <alignment vertical="top" wrapText="1"/>
    </xf>
    <xf numFmtId="0" fontId="120" fillId="12" borderId="0" xfId="0" applyFont="1" applyFill="1" applyBorder="1" applyAlignment="1">
      <alignment horizontal="left" vertical="top" wrapText="1"/>
    </xf>
    <xf numFmtId="0" fontId="125" fillId="12" borderId="57" xfId="0" applyFont="1" applyFill="1" applyBorder="1" applyAlignment="1">
      <alignment horizontal="left" vertical="top" wrapText="1" indent="1"/>
    </xf>
    <xf numFmtId="0" fontId="137" fillId="12" borderId="0" xfId="0" applyFont="1" applyFill="1" applyAlignment="1">
      <alignment horizontal="center" vertical="center" textRotation="180"/>
    </xf>
    <xf numFmtId="0" fontId="130" fillId="12" borderId="57" xfId="0" applyFont="1" applyFill="1" applyBorder="1" applyAlignment="1">
      <alignment horizontal="left" vertical="top" wrapText="1" indent="1"/>
    </xf>
    <xf numFmtId="0" fontId="125" fillId="11" borderId="60" xfId="0" applyFont="1" applyFill="1" applyBorder="1" applyAlignment="1">
      <alignment vertical="top" wrapText="1"/>
    </xf>
    <xf numFmtId="0" fontId="125" fillId="11" borderId="0" xfId="0" applyFont="1" applyFill="1" applyBorder="1" applyAlignment="1">
      <alignment vertical="top" wrapText="1"/>
    </xf>
    <xf numFmtId="0" fontId="139" fillId="12" borderId="57" xfId="0" applyFont="1" applyFill="1" applyBorder="1" applyAlignment="1">
      <alignment horizontal="left" vertical="top" wrapText="1" indent="1"/>
    </xf>
    <xf numFmtId="0" fontId="128" fillId="11" borderId="61" xfId="0" applyFont="1" applyFill="1" applyBorder="1" applyAlignment="1">
      <alignment horizontal="center" vertical="center"/>
    </xf>
    <xf numFmtId="0" fontId="128" fillId="12" borderId="0" xfId="0" applyFont="1" applyFill="1" applyAlignment="1">
      <alignment horizontal="center" vertical="center"/>
    </xf>
    <xf numFmtId="0" fontId="133" fillId="12" borderId="57" xfId="0" applyFont="1" applyFill="1" applyBorder="1" applyAlignment="1">
      <alignment horizontal="left" vertical="top" wrapText="1" indent="1"/>
    </xf>
    <xf numFmtId="0" fontId="134" fillId="5" borderId="0" xfId="0" applyFont="1" applyFill="1" applyAlignment="1">
      <alignment horizontal="center" vertical="center"/>
    </xf>
    <xf numFmtId="0" fontId="134" fillId="4" borderId="0" xfId="0" applyFont="1" applyFill="1" applyAlignment="1">
      <alignment horizontal="center" vertical="center"/>
    </xf>
    <xf numFmtId="0" fontId="134" fillId="12" borderId="0" xfId="0" applyFont="1" applyFill="1" applyAlignment="1">
      <alignment horizontal="center" vertical="center"/>
    </xf>
    <xf numFmtId="0" fontId="133" fillId="12" borderId="0" xfId="0" applyFont="1" applyFill="1" applyBorder="1" applyAlignment="1">
      <alignment horizontal="left" vertical="top" wrapText="1" indent="1"/>
    </xf>
    <xf numFmtId="0" fontId="140" fillId="5" borderId="0" xfId="0" applyFont="1" applyFill="1" applyAlignment="1">
      <alignment horizontal="center" vertical="center"/>
    </xf>
    <xf numFmtId="0" fontId="141" fillId="5" borderId="0" xfId="0" applyFont="1" applyFill="1" applyAlignment="1">
      <alignment horizontal="center" vertical="center" textRotation="180"/>
    </xf>
    <xf numFmtId="0" fontId="138" fillId="12" borderId="0" xfId="0" applyFont="1" applyFill="1" applyAlignment="1">
      <alignment horizontal="center" vertical="center" textRotation="180"/>
    </xf>
    <xf numFmtId="0" fontId="120" fillId="5" borderId="0" xfId="0" applyFont="1" applyFill="1" applyBorder="1" applyAlignment="1">
      <alignment horizontal="left" vertical="top" wrapText="1"/>
    </xf>
    <xf numFmtId="0" fontId="125" fillId="5" borderId="57" xfId="0" applyFont="1" applyFill="1" applyBorder="1" applyAlignment="1">
      <alignment horizontal="left" vertical="top" wrapText="1" indent="1"/>
    </xf>
    <xf numFmtId="0" fontId="130" fillId="5" borderId="57" xfId="0" applyFont="1" applyFill="1" applyBorder="1" applyAlignment="1">
      <alignment horizontal="left" vertical="top" wrapText="1" indent="1"/>
    </xf>
    <xf numFmtId="0" fontId="132" fillId="5" borderId="57" xfId="0" applyFont="1" applyFill="1" applyBorder="1" applyAlignment="1">
      <alignment horizontal="left" vertical="top" wrapText="1" indent="1"/>
    </xf>
    <xf numFmtId="0" fontId="125" fillId="5" borderId="57" xfId="0" quotePrefix="1" applyFont="1" applyFill="1" applyBorder="1" applyAlignment="1">
      <alignment horizontal="left" vertical="top" wrapText="1" indent="1"/>
    </xf>
    <xf numFmtId="0" fontId="133" fillId="5" borderId="57" xfId="0" applyFont="1" applyFill="1" applyBorder="1" applyAlignment="1">
      <alignment horizontal="left" vertical="top" wrapText="1" indent="1"/>
    </xf>
    <xf numFmtId="0" fontId="133" fillId="5" borderId="0" xfId="0" applyFont="1" applyFill="1" applyBorder="1" applyAlignment="1">
      <alignment horizontal="left" vertical="top" wrapText="1" indent="1"/>
    </xf>
    <xf numFmtId="0" fontId="20" fillId="0" borderId="40" xfId="0" applyFont="1" applyFill="1" applyBorder="1" applyAlignment="1">
      <alignment horizontal="left" vertical="center" wrapText="1"/>
    </xf>
    <xf numFmtId="0" fontId="28" fillId="0" borderId="0" xfId="0" applyFont="1" applyAlignment="1">
      <alignment vertical="top"/>
    </xf>
    <xf numFmtId="0" fontId="28" fillId="0" borderId="0" xfId="0" applyFont="1" applyFill="1" applyAlignment="1">
      <alignment vertical="top"/>
    </xf>
    <xf numFmtId="0" fontId="30" fillId="0" borderId="0" xfId="0" applyFont="1" applyAlignment="1">
      <alignment vertical="top"/>
    </xf>
    <xf numFmtId="0" fontId="30" fillId="0" borderId="0" xfId="0" applyFont="1" applyFill="1" applyAlignment="1">
      <alignment vertical="top"/>
    </xf>
    <xf numFmtId="0" fontId="30" fillId="0" borderId="0" xfId="0" applyFont="1" applyAlignment="1">
      <alignment vertical="top" textRotation="90" wrapText="1"/>
    </xf>
    <xf numFmtId="0" fontId="30" fillId="0" borderId="10" xfId="0" applyFont="1" applyFill="1" applyBorder="1" applyAlignment="1">
      <alignment horizontal="center" vertical="top"/>
    </xf>
    <xf numFmtId="0" fontId="30" fillId="11" borderId="4" xfId="0" applyFont="1" applyFill="1" applyBorder="1" applyAlignment="1">
      <alignment horizontal="center" vertical="top"/>
    </xf>
    <xf numFmtId="0" fontId="79" fillId="0" borderId="5" xfId="0" applyFont="1" applyFill="1" applyBorder="1" applyAlignment="1">
      <alignment vertical="top"/>
    </xf>
    <xf numFmtId="0" fontId="31" fillId="0" borderId="43" xfId="0" applyFont="1" applyBorder="1" applyAlignment="1">
      <alignment horizontal="center" vertical="top"/>
    </xf>
    <xf numFmtId="164" fontId="30" fillId="0" borderId="0" xfId="0" applyNumberFormat="1" applyFont="1" applyFill="1" applyAlignment="1">
      <alignment vertical="top"/>
    </xf>
    <xf numFmtId="164" fontId="30" fillId="0" borderId="0" xfId="0" applyNumberFormat="1" applyFont="1" applyAlignment="1">
      <alignment vertical="top" textRotation="90" wrapText="1"/>
    </xf>
    <xf numFmtId="0" fontId="30" fillId="0" borderId="5" xfId="0" applyFont="1" applyFill="1" applyBorder="1" applyAlignment="1">
      <alignment horizontal="center" vertical="top"/>
    </xf>
    <xf numFmtId="0" fontId="40" fillId="0" borderId="5" xfId="0" applyFont="1" applyBorder="1" applyAlignment="1">
      <alignment horizontal="center" vertical="top"/>
    </xf>
    <xf numFmtId="0" fontId="40" fillId="0" borderId="12" xfId="0" applyFont="1" applyBorder="1" applyAlignment="1">
      <alignment horizontal="center" vertical="top"/>
    </xf>
    <xf numFmtId="0" fontId="40" fillId="0" borderId="35" xfId="0" applyFont="1" applyBorder="1" applyAlignment="1">
      <alignment horizontal="center" vertical="top"/>
    </xf>
    <xf numFmtId="0" fontId="30" fillId="12" borderId="5" xfId="0" applyFont="1" applyFill="1" applyBorder="1" applyAlignment="1">
      <alignment horizontal="center" vertical="top"/>
    </xf>
    <xf numFmtId="0" fontId="30" fillId="5" borderId="5" xfId="0" applyFont="1" applyFill="1" applyBorder="1" applyAlignment="1">
      <alignment horizontal="center" vertical="top"/>
    </xf>
    <xf numFmtId="0" fontId="30" fillId="4" borderId="5" xfId="0" applyFont="1" applyFill="1" applyBorder="1" applyAlignment="1">
      <alignment horizontal="center" vertical="top"/>
    </xf>
    <xf numFmtId="0" fontId="30" fillId="10" borderId="5" xfId="0" applyFont="1" applyFill="1" applyBorder="1" applyAlignment="1">
      <alignment horizontal="center" vertical="top"/>
    </xf>
    <xf numFmtId="164" fontId="30" fillId="0" borderId="0" xfId="0" applyNumberFormat="1" applyFont="1" applyAlignment="1">
      <alignment vertical="top"/>
    </xf>
    <xf numFmtId="0" fontId="30" fillId="8" borderId="5" xfId="0" applyFont="1" applyFill="1" applyBorder="1" applyAlignment="1">
      <alignment horizontal="center" vertical="top"/>
    </xf>
    <xf numFmtId="0" fontId="48" fillId="0" borderId="11" xfId="0" applyFont="1" applyBorder="1" applyAlignment="1">
      <alignment horizontal="center" vertical="top"/>
    </xf>
    <xf numFmtId="0" fontId="30" fillId="0" borderId="0" xfId="0" applyFont="1" applyFill="1" applyBorder="1" applyAlignment="1">
      <alignment horizontal="center" vertical="top"/>
    </xf>
    <xf numFmtId="0" fontId="138" fillId="0" borderId="19" xfId="0" applyFont="1" applyBorder="1" applyAlignment="1">
      <alignment horizontal="center" vertical="center"/>
    </xf>
    <xf numFmtId="0" fontId="30" fillId="0" borderId="1" xfId="0" applyFont="1" applyBorder="1" applyAlignment="1">
      <alignment horizontal="center" vertical="center"/>
    </xf>
    <xf numFmtId="0" fontId="30" fillId="0" borderId="1" xfId="0" applyFont="1" applyBorder="1" applyAlignment="1">
      <alignment horizontal="center" vertical="center" textRotation="255"/>
    </xf>
    <xf numFmtId="0" fontId="138" fillId="0" borderId="32" xfId="0" applyFont="1" applyBorder="1" applyAlignment="1">
      <alignment horizontal="center" vertical="center"/>
    </xf>
    <xf numFmtId="0" fontId="28" fillId="0" borderId="32" xfId="0" applyFont="1" applyFill="1" applyBorder="1" applyAlignment="1">
      <alignment horizontal="center" vertical="center" wrapText="1"/>
    </xf>
    <xf numFmtId="0" fontId="30" fillId="0" borderId="32" xfId="0" applyFont="1" applyBorder="1" applyAlignment="1">
      <alignment horizontal="center" vertical="center"/>
    </xf>
    <xf numFmtId="0" fontId="30" fillId="0" borderId="32" xfId="0" applyFont="1" applyBorder="1" applyAlignment="1">
      <alignment horizontal="center" vertical="center" textRotation="255"/>
    </xf>
    <xf numFmtId="0" fontId="30" fillId="0" borderId="2" xfId="0" applyFont="1" applyBorder="1" applyAlignment="1">
      <alignment horizontal="center" vertical="center" textRotation="255"/>
    </xf>
    <xf numFmtId="0" fontId="30" fillId="0" borderId="43" xfId="0" applyFont="1" applyBorder="1" applyAlignment="1">
      <alignment horizontal="center" vertical="top"/>
    </xf>
    <xf numFmtId="167" fontId="30" fillId="0" borderId="0" xfId="2" applyNumberFormat="1" applyFont="1" applyAlignment="1">
      <alignment horizontal="right" vertical="top"/>
    </xf>
    <xf numFmtId="0" fontId="40" fillId="0" borderId="5" xfId="0" applyFont="1" applyFill="1" applyBorder="1" applyAlignment="1">
      <alignment vertical="top"/>
    </xf>
    <xf numFmtId="164" fontId="40" fillId="0" borderId="0" xfId="1" applyNumberFormat="1" applyFont="1" applyAlignment="1">
      <alignment horizontal="right" vertical="top"/>
    </xf>
    <xf numFmtId="0" fontId="40" fillId="0" borderId="0" xfId="0" applyFont="1" applyAlignment="1">
      <alignment vertical="top"/>
    </xf>
    <xf numFmtId="0" fontId="40" fillId="0" borderId="0" xfId="0" applyFont="1" applyAlignment="1">
      <alignment horizontal="left" vertical="top" wrapText="1"/>
    </xf>
    <xf numFmtId="0" fontId="143" fillId="0" borderId="0" xfId="0" applyFont="1" applyAlignment="1">
      <alignment vertical="top"/>
    </xf>
    <xf numFmtId="0" fontId="143" fillId="0" borderId="19" xfId="0" quotePrefix="1" applyFont="1" applyBorder="1" applyAlignment="1">
      <alignment horizontal="center" vertical="center"/>
    </xf>
    <xf numFmtId="164" fontId="40" fillId="0" borderId="5" xfId="1" applyNumberFormat="1" applyFont="1" applyFill="1" applyBorder="1" applyAlignment="1">
      <alignment vertical="top"/>
    </xf>
    <xf numFmtId="0" fontId="48" fillId="0" borderId="43" xfId="0" applyFont="1" applyBorder="1" applyAlignment="1">
      <alignment horizontal="center" vertical="top"/>
    </xf>
    <xf numFmtId="0" fontId="40" fillId="0" borderId="5" xfId="0" applyFont="1" applyFill="1" applyBorder="1" applyAlignment="1">
      <alignment horizontal="left" vertical="top" wrapText="1"/>
    </xf>
    <xf numFmtId="0" fontId="40" fillId="0" borderId="35" xfId="0" applyFont="1" applyFill="1" applyBorder="1" applyAlignment="1">
      <alignment vertical="top"/>
    </xf>
    <xf numFmtId="0" fontId="40" fillId="0" borderId="35" xfId="0" applyFont="1" applyBorder="1" applyAlignment="1">
      <alignment vertical="top"/>
    </xf>
    <xf numFmtId="0" fontId="40" fillId="0" borderId="11" xfId="0" applyFont="1" applyBorder="1" applyAlignment="1">
      <alignment horizontal="center" vertical="top"/>
    </xf>
    <xf numFmtId="0" fontId="145" fillId="0" borderId="5" xfId="0" applyFont="1" applyFill="1" applyBorder="1" applyAlignment="1">
      <alignment vertical="top" wrapText="1"/>
    </xf>
    <xf numFmtId="0" fontId="40" fillId="4" borderId="5" xfId="0" applyFont="1" applyFill="1" applyBorder="1" applyAlignment="1">
      <alignment vertical="top" wrapText="1"/>
    </xf>
    <xf numFmtId="164" fontId="40" fillId="0" borderId="0" xfId="0" applyNumberFormat="1" applyFont="1" applyAlignment="1">
      <alignment vertical="top"/>
    </xf>
    <xf numFmtId="0" fontId="40" fillId="0" borderId="0" xfId="0" quotePrefix="1" applyFont="1" applyAlignment="1">
      <alignment horizontal="right" vertical="top"/>
    </xf>
    <xf numFmtId="164" fontId="149" fillId="13" borderId="5" xfId="1" applyNumberFormat="1" applyFont="1" applyFill="1" applyBorder="1" applyAlignment="1">
      <alignment vertical="top"/>
    </xf>
    <xf numFmtId="0" fontId="143" fillId="0" borderId="0" xfId="0" applyFont="1" applyFill="1" applyAlignment="1">
      <alignment vertical="top"/>
    </xf>
    <xf numFmtId="0" fontId="143" fillId="0" borderId="5" xfId="0" applyFont="1" applyFill="1" applyBorder="1" applyAlignment="1">
      <alignment vertical="top" wrapText="1"/>
    </xf>
    <xf numFmtId="0" fontId="143" fillId="0" borderId="5" xfId="0" applyFont="1" applyFill="1" applyBorder="1" applyAlignment="1">
      <alignment vertical="top"/>
    </xf>
    <xf numFmtId="0" fontId="143" fillId="0" borderId="5" xfId="0" quotePrefix="1" applyFont="1" applyFill="1" applyBorder="1" applyAlignment="1">
      <alignment horizontal="left" vertical="top" wrapText="1"/>
    </xf>
    <xf numFmtId="0" fontId="143" fillId="0" borderId="0" xfId="0" applyFont="1" applyFill="1" applyAlignment="1">
      <alignment horizontal="left" vertical="top" wrapText="1"/>
    </xf>
    <xf numFmtId="0" fontId="144" fillId="0" borderId="5" xfId="0" applyFont="1" applyFill="1" applyBorder="1" applyAlignment="1">
      <alignment vertical="top" wrapText="1"/>
    </xf>
    <xf numFmtId="0" fontId="144" fillId="0" borderId="5" xfId="0" applyFont="1" applyFill="1" applyBorder="1" applyAlignment="1">
      <alignment vertical="top"/>
    </xf>
    <xf numFmtId="0" fontId="40" fillId="13" borderId="5" xfId="0" applyFont="1" applyFill="1" applyBorder="1" applyAlignment="1">
      <alignment vertical="top" wrapText="1"/>
    </xf>
    <xf numFmtId="0" fontId="150" fillId="0" borderId="0" xfId="0" applyFont="1" applyBorder="1" applyAlignment="1">
      <alignment horizontal="center" vertical="top"/>
    </xf>
    <xf numFmtId="164" fontId="151" fillId="0" borderId="0" xfId="1" applyNumberFormat="1" applyFont="1" applyAlignment="1">
      <alignment horizontal="right" vertical="top"/>
    </xf>
    <xf numFmtId="0" fontId="151" fillId="0" borderId="0" xfId="0" applyFont="1" applyAlignment="1">
      <alignment vertical="top"/>
    </xf>
    <xf numFmtId="0" fontId="151" fillId="0" borderId="0" xfId="0" applyFont="1" applyAlignment="1">
      <alignment horizontal="left" vertical="top" wrapText="1"/>
    </xf>
    <xf numFmtId="0" fontId="151" fillId="0" borderId="0" xfId="0" applyFont="1" applyAlignment="1">
      <alignment horizontal="center" vertical="top"/>
    </xf>
    <xf numFmtId="0" fontId="30" fillId="11" borderId="5" xfId="0" applyFont="1" applyFill="1" applyBorder="1" applyAlignment="1">
      <alignment horizontal="center" vertical="top"/>
    </xf>
    <xf numFmtId="0" fontId="137" fillId="11" borderId="5" xfId="0" applyFont="1" applyFill="1" applyBorder="1" applyAlignment="1">
      <alignment vertical="top" wrapText="1"/>
    </xf>
    <xf numFmtId="0" fontId="143" fillId="11" borderId="5" xfId="0" applyFont="1" applyFill="1" applyBorder="1" applyAlignment="1">
      <alignment vertical="top" wrapText="1"/>
    </xf>
    <xf numFmtId="0" fontId="40" fillId="11" borderId="5" xfId="0" applyFont="1" applyFill="1" applyBorder="1" applyAlignment="1">
      <alignment vertical="top" wrapText="1"/>
    </xf>
    <xf numFmtId="164" fontId="40" fillId="11" borderId="5" xfId="1" applyNumberFormat="1" applyFont="1" applyFill="1" applyBorder="1" applyAlignment="1">
      <alignment vertical="top"/>
    </xf>
    <xf numFmtId="0" fontId="40" fillId="11" borderId="5" xfId="0" applyFont="1" applyFill="1" applyBorder="1" applyAlignment="1">
      <alignment horizontal="center" vertical="top"/>
    </xf>
    <xf numFmtId="0" fontId="40" fillId="11" borderId="12" xfId="0" applyFont="1" applyFill="1" applyBorder="1" applyAlignment="1">
      <alignment horizontal="center" vertical="top"/>
    </xf>
    <xf numFmtId="0" fontId="40" fillId="11" borderId="11" xfId="0" applyFont="1" applyFill="1" applyBorder="1" applyAlignment="1">
      <alignment horizontal="center" vertical="top"/>
    </xf>
    <xf numFmtId="0" fontId="48" fillId="11" borderId="43" xfId="0" applyFont="1" applyFill="1" applyBorder="1" applyAlignment="1">
      <alignment horizontal="center" vertical="top"/>
    </xf>
    <xf numFmtId="0" fontId="31" fillId="11" borderId="43" xfId="0" applyFont="1" applyFill="1" applyBorder="1" applyAlignment="1">
      <alignment horizontal="center" vertical="top"/>
    </xf>
    <xf numFmtId="0" fontId="143" fillId="11" borderId="5" xfId="0" applyFont="1" applyFill="1" applyBorder="1" applyAlignment="1">
      <alignment vertical="top"/>
    </xf>
    <xf numFmtId="0" fontId="152" fillId="0" borderId="0" xfId="0" applyFont="1" applyAlignment="1">
      <alignment vertical="top"/>
    </xf>
    <xf numFmtId="0" fontId="152" fillId="0" borderId="2" xfId="0" applyFont="1" applyFill="1" applyBorder="1" applyAlignment="1">
      <alignment horizontal="center" vertical="center" wrapText="1"/>
    </xf>
    <xf numFmtId="0" fontId="152" fillId="0" borderId="19" xfId="0" applyFont="1" applyBorder="1" applyAlignment="1">
      <alignment horizontal="center" vertical="center"/>
    </xf>
    <xf numFmtId="0" fontId="152" fillId="0" borderId="32" xfId="0" applyFont="1" applyFill="1" applyBorder="1" applyAlignment="1">
      <alignment horizontal="center" vertical="top"/>
    </xf>
    <xf numFmtId="0" fontId="152" fillId="0" borderId="4" xfId="0" applyFont="1" applyFill="1" applyBorder="1" applyAlignment="1">
      <alignment horizontal="center" vertical="top"/>
    </xf>
    <xf numFmtId="0" fontId="152" fillId="0" borderId="5" xfId="0" applyFont="1" applyFill="1" applyBorder="1" applyAlignment="1">
      <alignment horizontal="center" vertical="top"/>
    </xf>
    <xf numFmtId="0" fontId="152" fillId="11" borderId="5" xfId="0" applyFont="1" applyFill="1" applyBorder="1" applyAlignment="1">
      <alignment horizontal="center" vertical="top"/>
    </xf>
    <xf numFmtId="0" fontId="152" fillId="0" borderId="0" xfId="0" applyFont="1" applyFill="1" applyBorder="1" applyAlignment="1">
      <alignment horizontal="center" vertical="top"/>
    </xf>
    <xf numFmtId="0" fontId="153" fillId="0" borderId="43" xfId="0" applyFont="1" applyBorder="1" applyAlignment="1">
      <alignment horizontal="center" vertical="top"/>
    </xf>
    <xf numFmtId="0" fontId="153" fillId="0" borderId="11" xfId="0" applyFont="1" applyBorder="1" applyAlignment="1">
      <alignment horizontal="center" vertical="top"/>
    </xf>
    <xf numFmtId="164" fontId="40" fillId="3" borderId="5" xfId="1" applyNumberFormat="1" applyFont="1" applyFill="1" applyBorder="1" applyAlignment="1">
      <alignment vertical="top"/>
    </xf>
    <xf numFmtId="0" fontId="154" fillId="0" borderId="5" xfId="0" applyFont="1" applyFill="1" applyBorder="1" applyAlignment="1">
      <alignment vertical="top" wrapText="1"/>
    </xf>
    <xf numFmtId="0" fontId="137" fillId="0" borderId="5" xfId="0" applyFont="1" applyFill="1" applyBorder="1" applyAlignment="1">
      <alignment vertical="top" wrapText="1"/>
    </xf>
    <xf numFmtId="0" fontId="153" fillId="0" borderId="43" xfId="0" applyFont="1" applyFill="1" applyBorder="1" applyAlignment="1">
      <alignment horizontal="center" vertical="top"/>
    </xf>
    <xf numFmtId="0" fontId="40" fillId="0" borderId="12" xfId="0" applyFont="1" applyFill="1" applyBorder="1" applyAlignment="1">
      <alignment horizontal="center" vertical="top"/>
    </xf>
    <xf numFmtId="0" fontId="40" fillId="0" borderId="11" xfId="0" applyFont="1" applyFill="1" applyBorder="1" applyAlignment="1">
      <alignment horizontal="center" vertical="top"/>
    </xf>
    <xf numFmtId="0" fontId="48" fillId="0" borderId="43" xfId="0" applyFont="1" applyFill="1" applyBorder="1" applyAlignment="1">
      <alignment horizontal="center" vertical="top"/>
    </xf>
    <xf numFmtId="0" fontId="154" fillId="11" borderId="5" xfId="0" applyFont="1" applyFill="1" applyBorder="1" applyAlignment="1">
      <alignment vertical="top" wrapText="1"/>
    </xf>
    <xf numFmtId="164" fontId="40" fillId="0" borderId="0" xfId="1" applyNumberFormat="1" applyFont="1" applyFill="1" applyAlignment="1">
      <alignment horizontal="right" vertical="top"/>
    </xf>
    <xf numFmtId="164" fontId="40" fillId="0" borderId="0" xfId="0" applyNumberFormat="1" applyFont="1" applyFill="1" applyAlignment="1">
      <alignment vertical="top"/>
    </xf>
    <xf numFmtId="0" fontId="40" fillId="0" borderId="32" xfId="0" applyFont="1" applyFill="1" applyBorder="1" applyAlignment="1">
      <alignment vertical="top"/>
    </xf>
    <xf numFmtId="0" fontId="143" fillId="0" borderId="2" xfId="0" applyFont="1" applyFill="1" applyBorder="1" applyAlignment="1">
      <alignment vertical="top" wrapText="1"/>
    </xf>
    <xf numFmtId="0" fontId="157" fillId="0" borderId="0" xfId="14" applyFont="1"/>
    <xf numFmtId="0" fontId="158" fillId="0" borderId="0" xfId="14" applyFont="1"/>
    <xf numFmtId="0" fontId="158" fillId="0" borderId="0" xfId="14" applyFont="1" applyAlignment="1">
      <alignment horizontal="left" indent="6"/>
    </xf>
    <xf numFmtId="0" fontId="158" fillId="0" borderId="1" xfId="14" applyFont="1" applyBorder="1" applyAlignment="1">
      <alignment horizontal="center"/>
    </xf>
    <xf numFmtId="0" fontId="158" fillId="0" borderId="0" xfId="14" applyFont="1" applyBorder="1" applyAlignment="1">
      <alignment horizontal="center" wrapText="1"/>
    </xf>
    <xf numFmtId="164" fontId="158" fillId="0" borderId="0" xfId="15" applyNumberFormat="1" applyFont="1" applyBorder="1" applyAlignment="1">
      <alignment vertical="center"/>
    </xf>
    <xf numFmtId="164" fontId="158" fillId="0" borderId="0" xfId="15" applyNumberFormat="1" applyFont="1" applyBorder="1" applyAlignment="1">
      <alignment horizontal="center" vertical="center"/>
    </xf>
    <xf numFmtId="0" fontId="158" fillId="0" borderId="0" xfId="14" applyFont="1" applyBorder="1"/>
    <xf numFmtId="0" fontId="158" fillId="0" borderId="0" xfId="0" applyFont="1"/>
    <xf numFmtId="41" fontId="20" fillId="0" borderId="4" xfId="0" applyNumberFormat="1" applyFont="1" applyBorder="1" applyAlignment="1">
      <alignment horizontal="center"/>
    </xf>
    <xf numFmtId="41" fontId="160" fillId="0" borderId="4" xfId="1" applyNumberFormat="1" applyFont="1" applyBorder="1"/>
    <xf numFmtId="41" fontId="20" fillId="0" borderId="32" xfId="0" applyNumberFormat="1" applyFont="1" applyBorder="1" applyAlignment="1">
      <alignment horizontal="center"/>
    </xf>
    <xf numFmtId="41" fontId="160" fillId="0" borderId="32" xfId="1" applyNumberFormat="1" applyFont="1" applyBorder="1"/>
    <xf numFmtId="41" fontId="155" fillId="0" borderId="32" xfId="0" applyNumberFormat="1" applyFont="1" applyBorder="1" applyAlignment="1">
      <alignment horizontal="center"/>
    </xf>
    <xf numFmtId="41" fontId="155" fillId="0" borderId="32" xfId="1" applyNumberFormat="1" applyFont="1" applyBorder="1"/>
    <xf numFmtId="41" fontId="20" fillId="0" borderId="1" xfId="0" applyNumberFormat="1" applyFont="1" applyBorder="1" applyAlignment="1">
      <alignment horizontal="center" vertical="center"/>
    </xf>
    <xf numFmtId="41" fontId="19" fillId="0" borderId="0" xfId="0" applyNumberFormat="1" applyFont="1"/>
    <xf numFmtId="0" fontId="40" fillId="0" borderId="5" xfId="0" applyFont="1" applyFill="1" applyBorder="1" applyAlignment="1">
      <alignment horizontal="left" vertical="top" wrapText="1"/>
    </xf>
    <xf numFmtId="0" fontId="143" fillId="0" borderId="2" xfId="0" applyFont="1" applyFill="1" applyBorder="1" applyAlignment="1">
      <alignment horizontal="center" vertical="center"/>
    </xf>
    <xf numFmtId="0" fontId="143" fillId="0" borderId="19" xfId="0" applyFont="1" applyFill="1" applyBorder="1" applyAlignment="1">
      <alignment horizontal="center" vertical="center"/>
    </xf>
    <xf numFmtId="0" fontId="40" fillId="0" borderId="43" xfId="0" applyFont="1" applyFill="1" applyBorder="1" applyAlignment="1">
      <alignment vertical="top" wrapText="1"/>
    </xf>
    <xf numFmtId="43" fontId="19" fillId="0" borderId="0" xfId="0" applyNumberFormat="1" applyFont="1"/>
    <xf numFmtId="0" fontId="40" fillId="0" borderId="0" xfId="0" applyFont="1" applyFill="1" applyAlignment="1">
      <alignment horizontal="left" vertical="top" wrapText="1"/>
    </xf>
    <xf numFmtId="0" fontId="40" fillId="0" borderId="0" xfId="0" applyFont="1" applyFill="1" applyAlignment="1">
      <alignment vertical="top"/>
    </xf>
    <xf numFmtId="164" fontId="40" fillId="0" borderId="0" xfId="1" applyNumberFormat="1" applyFont="1" applyFill="1" applyAlignment="1">
      <alignment vertical="top"/>
    </xf>
    <xf numFmtId="0" fontId="40" fillId="0" borderId="0" xfId="0" applyFont="1" applyFill="1" applyAlignment="1">
      <alignment horizontal="left" vertical="top"/>
    </xf>
    <xf numFmtId="0" fontId="40" fillId="0" borderId="10" xfId="0" applyFont="1" applyFill="1" applyBorder="1" applyAlignment="1">
      <alignment vertical="top" wrapText="1"/>
    </xf>
    <xf numFmtId="0" fontId="40" fillId="0" borderId="4" xfId="0" applyFont="1" applyFill="1" applyBorder="1" applyAlignment="1">
      <alignment vertical="top"/>
    </xf>
    <xf numFmtId="164" fontId="40" fillId="0" borderId="5" xfId="1" applyNumberFormat="1" applyFont="1" applyFill="1" applyBorder="1" applyAlignment="1">
      <alignment horizontal="center" vertical="top"/>
    </xf>
    <xf numFmtId="0" fontId="40" fillId="0" borderId="0" xfId="0" applyFont="1" applyFill="1" applyBorder="1" applyAlignment="1">
      <alignment horizontal="center" vertical="top"/>
    </xf>
    <xf numFmtId="164" fontId="40" fillId="0" borderId="0" xfId="1" applyNumberFormat="1" applyFont="1" applyFill="1" applyAlignment="1">
      <alignment horizontal="center" vertical="top"/>
    </xf>
    <xf numFmtId="0" fontId="40" fillId="0" borderId="2" xfId="0" applyFont="1" applyFill="1" applyBorder="1" applyAlignment="1">
      <alignment horizontal="center" vertical="top" wrapText="1"/>
    </xf>
    <xf numFmtId="0" fontId="40" fillId="0" borderId="19" xfId="0" applyFont="1" applyFill="1" applyBorder="1" applyAlignment="1">
      <alignment vertical="top"/>
    </xf>
    <xf numFmtId="0" fontId="40" fillId="0" borderId="10" xfId="0" applyFont="1" applyFill="1" applyBorder="1" applyAlignment="1">
      <alignment horizontal="center" vertical="top"/>
    </xf>
    <xf numFmtId="0" fontId="40" fillId="0" borderId="2" xfId="0" applyFont="1" applyFill="1" applyBorder="1" applyAlignment="1">
      <alignment horizontal="center" vertical="top"/>
    </xf>
    <xf numFmtId="0" fontId="40" fillId="0" borderId="2" xfId="0" applyFont="1" applyFill="1" applyBorder="1" applyAlignment="1">
      <alignment vertical="top"/>
    </xf>
    <xf numFmtId="0" fontId="40" fillId="0" borderId="5" xfId="0" applyFont="1" applyFill="1" applyBorder="1" applyAlignment="1">
      <alignment horizontal="center" vertical="top"/>
    </xf>
    <xf numFmtId="0" fontId="40" fillId="0" borderId="25" xfId="0" applyFont="1" applyFill="1" applyBorder="1" applyAlignment="1">
      <alignment horizontal="center" vertical="top"/>
    </xf>
    <xf numFmtId="0" fontId="143" fillId="0" borderId="25" xfId="0" applyFont="1" applyFill="1" applyBorder="1" applyAlignment="1">
      <alignment vertical="top" wrapText="1"/>
    </xf>
    <xf numFmtId="0" fontId="40" fillId="0" borderId="25" xfId="0" applyFont="1" applyFill="1" applyBorder="1" applyAlignment="1">
      <alignment vertical="top" wrapText="1"/>
    </xf>
    <xf numFmtId="0" fontId="40" fillId="0" borderId="43" xfId="0" applyFont="1" applyFill="1" applyBorder="1" applyAlignment="1">
      <alignment vertical="top"/>
    </xf>
    <xf numFmtId="0" fontId="19" fillId="0" borderId="25" xfId="0" applyFont="1" applyBorder="1" applyAlignment="1">
      <alignment horizontal="center" vertical="center"/>
    </xf>
    <xf numFmtId="41" fontId="160" fillId="0" borderId="1" xfId="0" applyNumberFormat="1" applyFont="1" applyBorder="1" applyAlignment="1">
      <alignment horizontal="center" vertical="center"/>
    </xf>
    <xf numFmtId="0" fontId="19" fillId="0" borderId="34" xfId="0" applyFont="1" applyBorder="1" applyAlignment="1">
      <alignment horizontal="center" vertical="center"/>
    </xf>
    <xf numFmtId="0" fontId="19" fillId="0" borderId="38" xfId="0" applyFont="1" applyBorder="1" applyAlignment="1">
      <alignment horizontal="center" vertical="center"/>
    </xf>
    <xf numFmtId="0" fontId="158" fillId="0" borderId="1" xfId="14" applyFont="1" applyBorder="1" applyAlignment="1">
      <alignment horizontal="center" vertical="center" wrapText="1"/>
    </xf>
    <xf numFmtId="0" fontId="158" fillId="0" borderId="1" xfId="14" applyFont="1" applyBorder="1" applyAlignment="1">
      <alignment horizontal="center" vertical="center"/>
    </xf>
    <xf numFmtId="0" fontId="158" fillId="0" borderId="34" xfId="14" applyFont="1" applyBorder="1" applyAlignment="1">
      <alignment horizontal="center" vertical="center"/>
    </xf>
    <xf numFmtId="0" fontId="158" fillId="0" borderId="38" xfId="14" applyFont="1" applyBorder="1" applyAlignment="1">
      <alignment horizontal="center" vertical="center"/>
    </xf>
    <xf numFmtId="164" fontId="143" fillId="0" borderId="7" xfId="1" applyNumberFormat="1" applyFont="1" applyFill="1" applyBorder="1" applyAlignment="1">
      <alignment horizontal="center" vertical="center" wrapText="1"/>
    </xf>
    <xf numFmtId="164" fontId="143" fillId="0" borderId="22" xfId="1" applyNumberFormat="1" applyFont="1" applyFill="1" applyBorder="1" applyAlignment="1">
      <alignment horizontal="center" vertical="center" wrapText="1"/>
    </xf>
    <xf numFmtId="0" fontId="143" fillId="0" borderId="2" xfId="0" applyFont="1" applyFill="1" applyBorder="1" applyAlignment="1">
      <alignment horizontal="center" vertical="center" wrapText="1"/>
    </xf>
    <xf numFmtId="0" fontId="143" fillId="0" borderId="19" xfId="0" applyFont="1" applyFill="1" applyBorder="1" applyAlignment="1">
      <alignment horizontal="center" vertical="center" wrapText="1"/>
    </xf>
    <xf numFmtId="0" fontId="143" fillId="0" borderId="2" xfId="0" applyFont="1" applyFill="1" applyBorder="1" applyAlignment="1">
      <alignment horizontal="center" vertical="center"/>
    </xf>
    <xf numFmtId="0" fontId="143" fillId="0" borderId="19" xfId="0" applyFont="1" applyFill="1" applyBorder="1" applyAlignment="1">
      <alignment horizontal="center" vertical="center"/>
    </xf>
    <xf numFmtId="164" fontId="143" fillId="0" borderId="14" xfId="1" applyNumberFormat="1" applyFont="1" applyFill="1" applyBorder="1" applyAlignment="1">
      <alignment horizontal="center" vertical="center" wrapText="1"/>
    </xf>
    <xf numFmtId="164" fontId="143" fillId="0" borderId="62" xfId="1" applyNumberFormat="1" applyFont="1" applyFill="1" applyBorder="1" applyAlignment="1">
      <alignment horizontal="center" vertical="center" wrapText="1"/>
    </xf>
    <xf numFmtId="164" fontId="143" fillId="0" borderId="2" xfId="1" applyNumberFormat="1" applyFont="1" applyFill="1" applyBorder="1" applyAlignment="1">
      <alignment horizontal="center" vertical="center" wrapText="1"/>
    </xf>
    <xf numFmtId="164" fontId="143" fillId="0" borderId="19" xfId="1" applyNumberFormat="1" applyFont="1" applyFill="1" applyBorder="1" applyAlignment="1">
      <alignment horizontal="center" vertical="center" wrapText="1"/>
    </xf>
    <xf numFmtId="164" fontId="143" fillId="0" borderId="16" xfId="1" applyNumberFormat="1" applyFont="1" applyFill="1" applyBorder="1" applyAlignment="1">
      <alignment horizontal="center" vertical="center" wrapText="1"/>
    </xf>
    <xf numFmtId="164" fontId="143" fillId="0" borderId="50" xfId="1" applyNumberFormat="1" applyFont="1" applyFill="1" applyBorder="1" applyAlignment="1">
      <alignment horizontal="center" vertical="center" wrapText="1"/>
    </xf>
    <xf numFmtId="10" fontId="30" fillId="0" borderId="20" xfId="2" applyNumberFormat="1" applyFont="1" applyBorder="1" applyAlignment="1">
      <alignment horizontal="left" vertical="top"/>
    </xf>
    <xf numFmtId="0" fontId="28" fillId="0" borderId="2" xfId="0" applyFont="1" applyBorder="1" applyAlignment="1">
      <alignment horizontal="center" vertical="center"/>
    </xf>
    <xf numFmtId="0" fontId="28" fillId="0" borderId="19" xfId="0" applyFont="1" applyBorder="1" applyAlignment="1">
      <alignment horizontal="center" vertical="center"/>
    </xf>
    <xf numFmtId="0" fontId="143" fillId="0" borderId="2" xfId="0" applyFont="1" applyBorder="1" applyAlignment="1">
      <alignment horizontal="center" vertical="center" wrapText="1"/>
    </xf>
    <xf numFmtId="0" fontId="143" fillId="0" borderId="19" xfId="0" applyFont="1" applyBorder="1" applyAlignment="1">
      <alignment horizontal="center" vertical="center" wrapText="1"/>
    </xf>
    <xf numFmtId="164" fontId="143" fillId="0" borderId="14" xfId="1" applyNumberFormat="1" applyFont="1" applyBorder="1" applyAlignment="1">
      <alignment horizontal="center" vertical="center" wrapText="1"/>
    </xf>
    <xf numFmtId="164" fontId="143" fillId="0" borderId="19" xfId="1" applyNumberFormat="1" applyFont="1" applyBorder="1" applyAlignment="1">
      <alignment horizontal="center" vertical="center" wrapText="1"/>
    </xf>
    <xf numFmtId="0" fontId="143" fillId="0" borderId="34" xfId="0" applyFont="1" applyBorder="1" applyAlignment="1">
      <alignment horizontal="center" vertical="center" wrapText="1"/>
    </xf>
    <xf numFmtId="0" fontId="143" fillId="0" borderId="37" xfId="0" applyFont="1" applyBorder="1" applyAlignment="1">
      <alignment horizontal="center" vertical="center" wrapText="1"/>
    </xf>
    <xf numFmtId="0" fontId="143" fillId="0" borderId="38" xfId="0" applyFont="1" applyBorder="1" applyAlignment="1">
      <alignment horizontal="center" vertical="center" wrapText="1"/>
    </xf>
    <xf numFmtId="0" fontId="30" fillId="0" borderId="34" xfId="0" applyFont="1" applyBorder="1" applyAlignment="1">
      <alignment horizontal="center" vertical="center"/>
    </xf>
    <xf numFmtId="0" fontId="30" fillId="0" borderId="38" xfId="0" applyFont="1" applyBorder="1" applyAlignment="1">
      <alignment horizontal="center" vertical="center"/>
    </xf>
    <xf numFmtId="0" fontId="40" fillId="0" borderId="43" xfId="0" applyFont="1" applyFill="1" applyBorder="1" applyAlignment="1">
      <alignment horizontal="left" vertical="top" wrapText="1"/>
    </xf>
    <xf numFmtId="0" fontId="40" fillId="0" borderId="32" xfId="0" applyFont="1" applyFill="1" applyBorder="1" applyAlignment="1">
      <alignment horizontal="left" vertical="top" wrapText="1"/>
    </xf>
    <xf numFmtId="0" fontId="40" fillId="0" borderId="4" xfId="0" applyFont="1" applyFill="1" applyBorder="1" applyAlignment="1">
      <alignment horizontal="left" vertical="top" wrapText="1"/>
    </xf>
    <xf numFmtId="0" fontId="143" fillId="0" borderId="62" xfId="0" quotePrefix="1" applyFont="1" applyBorder="1" applyAlignment="1">
      <alignment horizontal="center" vertical="center"/>
    </xf>
    <xf numFmtId="0" fontId="143" fillId="0" borderId="50" xfId="0" quotePrefix="1" applyFont="1" applyBorder="1" applyAlignment="1">
      <alignment horizontal="center" vertical="center"/>
    </xf>
    <xf numFmtId="0" fontId="143" fillId="0" borderId="14" xfId="0" quotePrefix="1" applyFont="1" applyBorder="1" applyAlignment="1">
      <alignment horizontal="center" vertical="center"/>
    </xf>
    <xf numFmtId="0" fontId="143" fillId="0" borderId="45" xfId="0" quotePrefix="1" applyFont="1" applyBorder="1" applyAlignment="1">
      <alignment horizontal="center" vertical="center"/>
    </xf>
    <xf numFmtId="0" fontId="30" fillId="0" borderId="2" xfId="0" applyFont="1" applyBorder="1" applyAlignment="1">
      <alignment horizontal="center" vertical="center" textRotation="180"/>
    </xf>
    <xf numFmtId="0" fontId="30" fillId="0" borderId="19" xfId="0" applyFont="1" applyBorder="1" applyAlignment="1">
      <alignment horizontal="center" vertical="center" textRotation="180"/>
    </xf>
    <xf numFmtId="0" fontId="48" fillId="0" borderId="2" xfId="0" applyFont="1" applyBorder="1" applyAlignment="1">
      <alignment horizontal="center" vertical="top"/>
    </xf>
    <xf numFmtId="0" fontId="48" fillId="0" borderId="4" xfId="0" applyFont="1" applyBorder="1" applyAlignment="1">
      <alignment horizontal="center" vertical="top"/>
    </xf>
    <xf numFmtId="0" fontId="153" fillId="0" borderId="2" xfId="0" applyFont="1" applyBorder="1" applyAlignment="1">
      <alignment horizontal="center" vertical="top"/>
    </xf>
    <xf numFmtId="0" fontId="153" fillId="0" borderId="4" xfId="0" applyFont="1" applyBorder="1" applyAlignment="1">
      <alignment horizontal="center" vertical="top"/>
    </xf>
    <xf numFmtId="0" fontId="143" fillId="0" borderId="16" xfId="0" applyFont="1" applyBorder="1" applyAlignment="1">
      <alignment horizontal="center" vertical="center" wrapText="1"/>
    </xf>
    <xf numFmtId="0" fontId="143" fillId="0" borderId="16" xfId="0" quotePrefix="1" applyFont="1" applyBorder="1" applyAlignment="1">
      <alignment horizontal="center" vertical="center"/>
    </xf>
    <xf numFmtId="0" fontId="143" fillId="0" borderId="63" xfId="0" quotePrefix="1" applyFont="1" applyBorder="1" applyAlignment="1">
      <alignment horizontal="center" vertical="center"/>
    </xf>
    <xf numFmtId="0" fontId="30" fillId="0" borderId="2" xfId="0" applyFont="1" applyFill="1" applyBorder="1" applyAlignment="1">
      <alignment horizontal="center" vertical="top"/>
    </xf>
    <xf numFmtId="0" fontId="30" fillId="0" borderId="4" xfId="0" applyFont="1" applyFill="1" applyBorder="1" applyAlignment="1">
      <alignment horizontal="center" vertical="top"/>
    </xf>
    <xf numFmtId="0" fontId="143" fillId="0" borderId="2" xfId="0" applyFont="1" applyFill="1" applyBorder="1" applyAlignment="1">
      <alignment horizontal="left" vertical="top" wrapText="1"/>
    </xf>
    <xf numFmtId="0" fontId="143" fillId="0" borderId="4" xfId="0" applyFont="1" applyFill="1" applyBorder="1" applyAlignment="1">
      <alignment horizontal="left" vertical="top" wrapText="1"/>
    </xf>
    <xf numFmtId="0" fontId="40" fillId="0" borderId="2" xfId="0" applyFont="1" applyFill="1" applyBorder="1" applyAlignment="1">
      <alignment horizontal="left" vertical="top" wrapText="1"/>
    </xf>
    <xf numFmtId="164" fontId="40" fillId="0" borderId="2" xfId="1" applyNumberFormat="1" applyFont="1" applyFill="1" applyBorder="1" applyAlignment="1">
      <alignment horizontal="center" vertical="top"/>
    </xf>
    <xf numFmtId="164" fontId="40" fillId="0" borderId="4" xfId="1" applyNumberFormat="1" applyFont="1" applyFill="1" applyBorder="1" applyAlignment="1">
      <alignment horizontal="center" vertical="top"/>
    </xf>
    <xf numFmtId="0" fontId="115" fillId="0" borderId="0" xfId="0" applyFont="1" applyBorder="1" applyAlignment="1">
      <alignment horizontal="center" vertical="top" wrapText="1"/>
    </xf>
    <xf numFmtId="0" fontId="125" fillId="11" borderId="60" xfId="0" applyFont="1" applyFill="1" applyBorder="1" applyAlignment="1">
      <alignment horizontal="left" vertical="top" wrapText="1"/>
    </xf>
    <xf numFmtId="0" fontId="125" fillId="11" borderId="0" xfId="0" applyFont="1" applyFill="1" applyBorder="1" applyAlignment="1">
      <alignment horizontal="left" vertical="top" wrapText="1"/>
    </xf>
    <xf numFmtId="0" fontId="125" fillId="0" borderId="64" xfId="0" applyFont="1" applyBorder="1" applyAlignment="1">
      <alignment horizontal="left" vertical="top" wrapText="1" indent="4"/>
    </xf>
    <xf numFmtId="0" fontId="125" fillId="0" borderId="56" xfId="0" applyFont="1" applyBorder="1" applyAlignment="1">
      <alignment horizontal="left" vertical="top" wrapText="1" indent="4"/>
    </xf>
    <xf numFmtId="0" fontId="126" fillId="0" borderId="64" xfId="0" applyFont="1" applyBorder="1" applyAlignment="1">
      <alignment horizontal="center" vertical="top" wrapText="1"/>
    </xf>
    <xf numFmtId="0" fontId="126" fillId="0" borderId="56" xfId="0" applyFont="1" applyBorder="1" applyAlignment="1">
      <alignment horizontal="center" vertical="top" wrapText="1"/>
    </xf>
    <xf numFmtId="16" fontId="123" fillId="0" borderId="64" xfId="0" quotePrefix="1" applyNumberFormat="1" applyFont="1" applyBorder="1" applyAlignment="1">
      <alignment horizontal="center" vertical="top" wrapText="1"/>
    </xf>
    <xf numFmtId="16" fontId="123" fillId="0" borderId="56" xfId="0" applyNumberFormat="1" applyFont="1" applyBorder="1" applyAlignment="1">
      <alignment horizontal="center" vertical="top" wrapText="1"/>
    </xf>
    <xf numFmtId="0" fontId="125" fillId="4" borderId="57" xfId="0" applyFont="1" applyFill="1" applyBorder="1" applyAlignment="1">
      <alignment horizontal="left" vertical="top" wrapText="1"/>
    </xf>
    <xf numFmtId="0" fontId="125" fillId="11" borderId="57" xfId="0" applyFont="1" applyFill="1" applyBorder="1" applyAlignment="1">
      <alignment horizontal="left" vertical="top" wrapText="1"/>
    </xf>
    <xf numFmtId="16" fontId="119" fillId="0" borderId="64" xfId="0" applyNumberFormat="1" applyFont="1" applyBorder="1" applyAlignment="1">
      <alignment horizontal="center" vertical="top" wrapText="1"/>
    </xf>
    <xf numFmtId="16" fontId="119" fillId="0" borderId="56" xfId="0" applyNumberFormat="1" applyFont="1" applyBorder="1" applyAlignment="1">
      <alignment horizontal="center" vertical="top" wrapText="1"/>
    </xf>
    <xf numFmtId="16" fontId="119" fillId="0" borderId="65" xfId="0" applyNumberFormat="1" applyFont="1" applyBorder="1" applyAlignment="1">
      <alignment horizontal="center" vertical="top" wrapText="1"/>
    </xf>
    <xf numFmtId="0" fontId="117" fillId="0" borderId="60" xfId="0" applyFont="1" applyFill="1" applyBorder="1" applyAlignment="1">
      <alignment horizontal="center" vertical="top" wrapText="1"/>
    </xf>
    <xf numFmtId="0" fontId="117" fillId="0" borderId="0" xfId="0" applyFont="1" applyFill="1" applyBorder="1" applyAlignment="1">
      <alignment horizontal="center" vertical="top" wrapText="1"/>
    </xf>
    <xf numFmtId="0" fontId="125" fillId="0" borderId="64" xfId="0" applyFont="1" applyBorder="1" applyAlignment="1">
      <alignment horizontal="left" vertical="top" wrapText="1" indent="1"/>
    </xf>
    <xf numFmtId="0" fontId="125" fillId="0" borderId="56" xfId="0" applyFont="1" applyBorder="1" applyAlignment="1">
      <alignment horizontal="left" vertical="top" wrapText="1" indent="1"/>
    </xf>
    <xf numFmtId="0" fontId="125" fillId="0" borderId="64" xfId="0" applyFont="1" applyBorder="1" applyAlignment="1">
      <alignment vertical="top" wrapText="1"/>
    </xf>
    <xf numFmtId="0" fontId="125" fillId="0" borderId="56" xfId="0" applyFont="1" applyBorder="1" applyAlignment="1">
      <alignment vertical="top" wrapText="1"/>
    </xf>
    <xf numFmtId="0" fontId="125" fillId="0" borderId="65" xfId="0" applyFont="1" applyBorder="1" applyAlignment="1">
      <alignment vertical="top" wrapText="1"/>
    </xf>
    <xf numFmtId="0" fontId="126" fillId="0" borderId="65" xfId="0" applyFont="1" applyBorder="1" applyAlignment="1">
      <alignment horizontal="center" vertical="top" wrapText="1"/>
    </xf>
    <xf numFmtId="0" fontId="3" fillId="0" borderId="1" xfId="0" applyFont="1" applyBorder="1" applyAlignment="1">
      <alignment horizontal="center"/>
    </xf>
    <xf numFmtId="0" fontId="0" fillId="0" borderId="1" xfId="0" applyBorder="1" applyAlignment="1">
      <alignment horizontal="center"/>
    </xf>
    <xf numFmtId="0" fontId="14" fillId="6" borderId="1" xfId="0" applyFont="1" applyFill="1" applyBorder="1" applyAlignment="1">
      <alignment horizontal="center" textRotation="90"/>
    </xf>
    <xf numFmtId="0" fontId="14" fillId="6" borderId="2" xfId="0" applyFont="1" applyFill="1" applyBorder="1" applyAlignment="1">
      <alignment horizontal="center" textRotation="90"/>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2" borderId="1" xfId="0" applyFont="1" applyFill="1" applyBorder="1" applyAlignment="1">
      <alignment horizontal="center"/>
    </xf>
    <xf numFmtId="0" fontId="4" fillId="5" borderId="1" xfId="0" applyFont="1" applyFill="1" applyBorder="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2" xfId="0" applyFont="1" applyBorder="1" applyAlignment="1">
      <alignment horizontal="center" vertical="center"/>
    </xf>
    <xf numFmtId="0" fontId="4" fillId="0" borderId="19" xfId="0" applyFont="1" applyBorder="1" applyAlignment="1">
      <alignment horizontal="center" vertical="center"/>
    </xf>
    <xf numFmtId="164" fontId="4" fillId="0" borderId="2" xfId="1" applyNumberFormat="1" applyFont="1" applyBorder="1" applyAlignment="1">
      <alignment horizontal="center" vertical="center" wrapText="1"/>
    </xf>
    <xf numFmtId="164" fontId="4" fillId="0" borderId="32" xfId="1" applyNumberFormat="1" applyFont="1" applyBorder="1" applyAlignment="1">
      <alignment horizontal="center" vertical="center" wrapText="1"/>
    </xf>
    <xf numFmtId="164" fontId="4" fillId="0" borderId="19" xfId="1"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0" borderId="37"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19" fillId="0" borderId="14"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62" xfId="0" applyFont="1" applyBorder="1" applyAlignment="1">
      <alignment horizontal="center" vertical="center" wrapText="1"/>
    </xf>
    <xf numFmtId="0" fontId="19" fillId="0" borderId="50" xfId="0" applyFont="1" applyBorder="1" applyAlignment="1">
      <alignment horizontal="center" vertical="center" wrapText="1"/>
    </xf>
    <xf numFmtId="0" fontId="20" fillId="0" borderId="34" xfId="0" quotePrefix="1" applyFont="1" applyFill="1" applyBorder="1" applyAlignment="1">
      <alignment horizontal="center" vertical="center" wrapText="1"/>
    </xf>
    <xf numFmtId="0" fontId="19" fillId="0" borderId="2" xfId="0" applyFont="1" applyBorder="1" applyAlignment="1">
      <alignment horizontal="center" vertical="center"/>
    </xf>
    <xf numFmtId="0" fontId="19" fillId="0" borderId="32" xfId="0" applyFont="1" applyBorder="1" applyAlignment="1">
      <alignment horizontal="center" vertical="center"/>
    </xf>
    <xf numFmtId="0" fontId="19" fillId="0" borderId="19" xfId="0" applyFont="1" applyBorder="1" applyAlignment="1">
      <alignment horizontal="center" vertical="center"/>
    </xf>
    <xf numFmtId="0" fontId="19" fillId="0" borderId="14"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62"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19" xfId="0" applyFont="1" applyBorder="1" applyAlignment="1">
      <alignment horizontal="center" vertical="center" wrapText="1"/>
    </xf>
    <xf numFmtId="0" fontId="29" fillId="0" borderId="34" xfId="0" applyFont="1" applyBorder="1" applyAlignment="1">
      <alignment horizontal="center"/>
    </xf>
    <xf numFmtId="0" fontId="29" fillId="0" borderId="38" xfId="0" applyFont="1" applyBorder="1" applyAlignment="1">
      <alignment horizontal="center"/>
    </xf>
    <xf numFmtId="0" fontId="28" fillId="0" borderId="62" xfId="0" quotePrefix="1" applyFont="1" applyBorder="1" applyAlignment="1">
      <alignment horizontal="center" vertical="center"/>
    </xf>
    <xf numFmtId="0" fontId="28" fillId="0" borderId="50" xfId="0" quotePrefix="1" applyFont="1" applyBorder="1" applyAlignment="1">
      <alignment horizontal="center" vertical="center"/>
    </xf>
    <xf numFmtId="164" fontId="28" fillId="0" borderId="14" xfId="1" applyNumberFormat="1" applyFont="1" applyBorder="1" applyAlignment="1">
      <alignment horizontal="right" wrapText="1"/>
    </xf>
    <xf numFmtId="164" fontId="28" fillId="0" borderId="19" xfId="1" applyNumberFormat="1" applyFont="1" applyBorder="1" applyAlignment="1">
      <alignment horizontal="right" wrapText="1"/>
    </xf>
    <xf numFmtId="0" fontId="28" fillId="0" borderId="34" xfId="0" applyFont="1" applyBorder="1" applyAlignment="1">
      <alignment horizontal="center" vertical="center" wrapText="1"/>
    </xf>
    <xf numFmtId="0" fontId="28" fillId="0" borderId="37"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16" xfId="0" applyFont="1" applyBorder="1" applyAlignment="1">
      <alignment horizontal="center" vertical="center" wrapText="1"/>
    </xf>
    <xf numFmtId="0" fontId="30" fillId="0" borderId="34" xfId="0" applyFont="1" applyBorder="1" applyAlignment="1">
      <alignment horizontal="center"/>
    </xf>
    <xf numFmtId="0" fontId="30" fillId="0" borderId="38" xfId="0" applyFont="1" applyBorder="1" applyAlignment="1">
      <alignment horizontal="center"/>
    </xf>
    <xf numFmtId="0" fontId="125" fillId="12" borderId="0" xfId="0" applyFont="1" applyFill="1" applyBorder="1" applyAlignment="1">
      <alignment horizontal="left" vertical="top" wrapText="1"/>
    </xf>
    <xf numFmtId="0" fontId="125" fillId="12" borderId="57" xfId="0" applyFont="1" applyFill="1" applyBorder="1" applyAlignment="1">
      <alignment horizontal="left" vertical="top" wrapText="1"/>
    </xf>
    <xf numFmtId="0" fontId="125" fillId="5" borderId="57" xfId="0" applyFont="1" applyFill="1" applyBorder="1" applyAlignment="1">
      <alignment horizontal="left" vertical="top" wrapText="1"/>
    </xf>
  </cellXfs>
  <cellStyles count="16">
    <cellStyle name="Comma" xfId="1" builtinId="3"/>
    <cellStyle name="Comma 2" xfId="15"/>
    <cellStyle name="Normal" xfId="0" builtinId="0"/>
    <cellStyle name="Normal 2" xfId="14"/>
    <cellStyle name="Percent" xfId="2" builtinId="5"/>
    <cellStyle name="เครื่องหมายจุลภาค 2" xfId="3"/>
    <cellStyle name="ปกติ 2" xfId="4"/>
    <cellStyle name="ปกติ 2 2" xfId="5"/>
    <cellStyle name="ปกติ 26_แบบ 1-2 (อี๊ด) ปี 2554" xfId="6"/>
    <cellStyle name="ปกติ 28_แบบ 1-2 (อี๊ด) ปี 2554" xfId="7"/>
    <cellStyle name="ปกติ 3" xfId="8"/>
    <cellStyle name="ปกติ 31_แบบ 1-2 (อี๊ด) ปี 2554" xfId="9"/>
    <cellStyle name="ปกติ 34_แบบ 1-2 (อี๊ด) ปี 2554" xfId="10"/>
    <cellStyle name="ปกติ 36_แบบ 1-2 (อี๊ด) ปี 2554" xfId="11"/>
    <cellStyle name="ปกติ 37_แบบ 1-2 (อี๊ด) ปี 2554" xfId="12"/>
    <cellStyle name="ปกติ 4" xfId="13"/>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A1:P12"/>
  <sheetViews>
    <sheetView showGridLines="0" zoomScale="70" zoomScaleNormal="70" zoomScaleSheetLayoutView="85" workbookViewId="0">
      <selection sqref="A1:J12"/>
    </sheetView>
  </sheetViews>
  <sheetFormatPr defaultColWidth="9" defaultRowHeight="23.25"/>
  <cols>
    <col min="1" max="1" width="4.28515625" style="12" customWidth="1"/>
    <col min="2" max="2" width="31.85546875" style="12" customWidth="1"/>
    <col min="3" max="3" width="7.5703125" style="13" customWidth="1"/>
    <col min="4" max="4" width="16" style="14" customWidth="1"/>
    <col min="5" max="5" width="8.140625" style="79" customWidth="1"/>
    <col min="6" max="6" width="15.140625" style="80" customWidth="1"/>
    <col min="7" max="7" width="6.85546875" style="12" bestFit="1" customWidth="1"/>
    <col min="8" max="8" width="13.85546875" style="12" customWidth="1"/>
    <col min="9" max="9" width="8.140625" style="12" customWidth="1"/>
    <col min="10" max="10" width="17.140625" style="12" customWidth="1"/>
    <col min="11" max="11" width="12.42578125" style="12" bestFit="1" customWidth="1"/>
    <col min="12" max="12" width="11.7109375" style="12" bestFit="1" customWidth="1"/>
    <col min="13" max="15" width="9" style="12"/>
    <col min="16" max="16" width="16" style="12" bestFit="1" customWidth="1"/>
    <col min="17" max="16384" width="9" style="12"/>
  </cols>
  <sheetData>
    <row r="1" spans="1:16" s="560" customFormat="1">
      <c r="A1" s="559" t="s">
        <v>919</v>
      </c>
    </row>
    <row r="2" spans="1:16" s="560" customFormat="1" ht="22.5">
      <c r="A2" s="561" t="s">
        <v>829</v>
      </c>
    </row>
    <row r="3" spans="1:16" s="560" customFormat="1" ht="22.5"/>
    <row r="4" spans="1:16" s="560" customFormat="1" ht="43.5" customHeight="1">
      <c r="A4" s="605" t="s">
        <v>526</v>
      </c>
      <c r="B4" s="605" t="s">
        <v>498</v>
      </c>
      <c r="C4" s="604" t="s">
        <v>830</v>
      </c>
      <c r="D4" s="604"/>
      <c r="E4" s="606" t="s">
        <v>828</v>
      </c>
      <c r="F4" s="607"/>
      <c r="G4" s="606" t="s">
        <v>831</v>
      </c>
      <c r="H4" s="607"/>
      <c r="I4" s="604" t="s">
        <v>835</v>
      </c>
      <c r="J4" s="604"/>
    </row>
    <row r="5" spans="1:16" s="560" customFormat="1" ht="22.5">
      <c r="A5" s="605"/>
      <c r="B5" s="605"/>
      <c r="C5" s="562" t="s">
        <v>527</v>
      </c>
      <c r="D5" s="562" t="s">
        <v>592</v>
      </c>
      <c r="E5" s="562" t="s">
        <v>527</v>
      </c>
      <c r="F5" s="562" t="s">
        <v>592</v>
      </c>
      <c r="G5" s="562" t="s">
        <v>527</v>
      </c>
      <c r="H5" s="562" t="s">
        <v>592</v>
      </c>
      <c r="I5" s="562" t="s">
        <v>527</v>
      </c>
      <c r="J5" s="562" t="s">
        <v>592</v>
      </c>
    </row>
    <row r="6" spans="1:16" ht="45">
      <c r="A6" s="17">
        <v>1</v>
      </c>
      <c r="B6" s="177" t="s">
        <v>267</v>
      </c>
      <c r="C6" s="568">
        <f>COUNT('นนทบุรี2555-12กย54'!E7:E53)</f>
        <v>47</v>
      </c>
      <c r="D6" s="569">
        <f>SUMIF('นนทบุรี2555-12กย54'!$B$7:$B$67,$A6,'นนทบุรี2555-12กย54'!E$7:E$67)</f>
        <v>539644597</v>
      </c>
      <c r="E6" s="568">
        <f>$C6-COUNTIF('นนทบุรี2555-12กย54'!F7:F53,0)</f>
        <v>26</v>
      </c>
      <c r="F6" s="569">
        <f>SUMIF('นนทบุรี2555-12กย54'!$B$7:$B$67,$A6,'นนทบุรี2555-12กย54'!$F7:F$67)</f>
        <v>338698197</v>
      </c>
      <c r="G6" s="568">
        <f>$C6-COUNTIF('นนทบุรี2555-12กย54'!G7:G53,0)</f>
        <v>0</v>
      </c>
      <c r="H6" s="569">
        <f>SUM('นนทบุรี2555-12กย54'!G7:G53)</f>
        <v>0</v>
      </c>
      <c r="I6" s="568">
        <f>$C6-COUNTIF('นนทบุรี2555-12กย54'!H7:H53,0)</f>
        <v>21</v>
      </c>
      <c r="J6" s="569">
        <f>SUM('นนทบุรี2555-12กย54'!H7:H53)</f>
        <v>200946400</v>
      </c>
      <c r="L6" s="575"/>
    </row>
    <row r="7" spans="1:16" ht="45">
      <c r="A7" s="18">
        <v>2</v>
      </c>
      <c r="B7" s="178" t="s">
        <v>268</v>
      </c>
      <c r="C7" s="568">
        <f>COUNTIF('นนทบุรี2555-12กย54'!$B$7:$B$67,$A7)</f>
        <v>4</v>
      </c>
      <c r="D7" s="569">
        <f>SUMIF('นนทบุรี2555-12กย54'!$B$7:$B$67,$A7,'นนทบุรี2555-12กย54'!E$7:E$67)</f>
        <v>12657600</v>
      </c>
      <c r="E7" s="568">
        <f>$C7-COUNTIF('นนทบุรี2555-12กย54'!F54:F57,0)</f>
        <v>1</v>
      </c>
      <c r="F7" s="569">
        <f>SUM('นนทบุรี2555-12กย54'!F54:F57)</f>
        <v>5000000</v>
      </c>
      <c r="G7" s="568">
        <f>$C7-COUNTIF('นนทบุรี2555-12กย54'!G54:G57,0)</f>
        <v>1</v>
      </c>
      <c r="H7" s="569">
        <f>SUM('นนทบุรี2555-12กย54'!G54:G57)</f>
        <v>5000000</v>
      </c>
      <c r="I7" s="568">
        <f>$C7-COUNTIF('นนทบุรี2555-12กย54'!H54:H57,0)</f>
        <v>3</v>
      </c>
      <c r="J7" s="569">
        <f>SUM('นนทบุรี2555-12กย54'!H54:H57)</f>
        <v>2657600</v>
      </c>
    </row>
    <row r="8" spans="1:16" ht="67.5">
      <c r="A8" s="18">
        <v>3</v>
      </c>
      <c r="B8" s="179" t="s">
        <v>269</v>
      </c>
      <c r="C8" s="568">
        <f>COUNTIF('นนทบุรี2555-12กย54'!$B$7:$B$67,$A8)</f>
        <v>10</v>
      </c>
      <c r="D8" s="569">
        <f>SUMIF('นนทบุรี2555-12กย54'!$B$7:$B$67,$A8,'นนทบุรี2555-12กย54'!E$7:E$67)</f>
        <v>17085800</v>
      </c>
      <c r="E8" s="568">
        <f>$C8-COUNTIF('นนทบุรี2555-12กย54'!F58:F67,0)</f>
        <v>6</v>
      </c>
      <c r="F8" s="569">
        <f>SUM('นนทบุรี2555-12กย54'!F58:F67)</f>
        <v>10111800</v>
      </c>
      <c r="G8" s="568">
        <f>$C8-COUNTIF('นนทบุรี2555-12กย54'!G58:G67,0)</f>
        <v>0</v>
      </c>
      <c r="H8" s="569">
        <f>SUM('นนทบุรี2555-12กย54'!G58:G67)</f>
        <v>0</v>
      </c>
      <c r="I8" s="568">
        <f>$C8-COUNTIF('นนทบุรี2555-12กย54'!H58:H67,0)</f>
        <v>4</v>
      </c>
      <c r="J8" s="569">
        <f>SUM('นนทบุรี2555-12กย54'!H58:H67)</f>
        <v>6974000</v>
      </c>
    </row>
    <row r="9" spans="1:16" ht="45">
      <c r="A9" s="600"/>
      <c r="B9" s="462" t="s">
        <v>363</v>
      </c>
      <c r="C9" s="570"/>
      <c r="D9" s="571">
        <v>10000000</v>
      </c>
      <c r="E9" s="572"/>
      <c r="F9" s="571">
        <v>10000000</v>
      </c>
      <c r="G9" s="573"/>
      <c r="H9" s="573"/>
      <c r="I9" s="572"/>
      <c r="J9" s="573"/>
      <c r="P9" s="580">
        <f>151.6098-F10</f>
        <v>-363809845.39020002</v>
      </c>
    </row>
    <row r="10" spans="1:16" ht="25.5">
      <c r="A10" s="602" t="s">
        <v>528</v>
      </c>
      <c r="B10" s="603"/>
      <c r="C10" s="574">
        <f>SUM(C6:C9)</f>
        <v>61</v>
      </c>
      <c r="D10" s="601">
        <f t="shared" ref="D10:J10" si="0">SUM(D6:D9)</f>
        <v>579387997</v>
      </c>
      <c r="E10" s="574">
        <f t="shared" si="0"/>
        <v>33</v>
      </c>
      <c r="F10" s="601">
        <f t="shared" si="0"/>
        <v>363809997</v>
      </c>
      <c r="G10" s="574">
        <f t="shared" si="0"/>
        <v>1</v>
      </c>
      <c r="H10" s="601">
        <f t="shared" si="0"/>
        <v>5000000</v>
      </c>
      <c r="I10" s="574">
        <f t="shared" si="0"/>
        <v>28</v>
      </c>
      <c r="J10" s="601">
        <f t="shared" si="0"/>
        <v>210578000</v>
      </c>
      <c r="K10" s="575">
        <f>F10+H10+J10</f>
        <v>579387997</v>
      </c>
      <c r="L10" s="575">
        <f>E10+G10+I10</f>
        <v>62</v>
      </c>
    </row>
    <row r="11" spans="1:16" s="560" customFormat="1" ht="22.5">
      <c r="A11" s="563"/>
      <c r="B11" s="563"/>
      <c r="C11" s="564"/>
      <c r="D11" s="565"/>
      <c r="E11" s="566"/>
      <c r="F11" s="566"/>
      <c r="G11" s="566"/>
      <c r="H11" s="566"/>
      <c r="I11" s="566"/>
      <c r="J11" s="566"/>
    </row>
    <row r="12" spans="1:16" s="560" customFormat="1" ht="22.5">
      <c r="A12" s="567" t="s">
        <v>832</v>
      </c>
    </row>
  </sheetData>
  <mergeCells count="7">
    <mergeCell ref="A10:B10"/>
    <mergeCell ref="I4:J4"/>
    <mergeCell ref="A4:A5"/>
    <mergeCell ref="B4:B5"/>
    <mergeCell ref="C4:D4"/>
    <mergeCell ref="E4:F4"/>
    <mergeCell ref="G4:H4"/>
  </mergeCells>
  <phoneticPr fontId="5" type="noConversion"/>
  <printOptions horizontalCentered="1" verticalCentered="1"/>
  <pageMargins left="0.39370078740157483" right="0.35433070866141736" top="0.74803149606299213" bottom="0.74803149606299213" header="0.31496062992125984" footer="0.31496062992125984"/>
  <pageSetup paperSize="9" scale="95"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rgb="FFFF0000"/>
  </sheetPr>
  <dimension ref="A1:S40"/>
  <sheetViews>
    <sheetView view="pageBreakPreview" zoomScale="60" workbookViewId="0">
      <selection activeCell="I6" sqref="I6"/>
    </sheetView>
  </sheetViews>
  <sheetFormatPr defaultRowHeight="15"/>
  <cols>
    <col min="1" max="1" width="24.28515625" customWidth="1"/>
    <col min="2" max="2" width="22.5703125" customWidth="1"/>
    <col min="3" max="3" width="9.28515625" bestFit="1" customWidth="1"/>
    <col min="5" max="8" width="12.5703125" bestFit="1" customWidth="1"/>
    <col min="9" max="12" width="40" customWidth="1"/>
  </cols>
  <sheetData>
    <row r="1" spans="1:19" ht="21">
      <c r="A1" s="325" t="s">
        <v>51</v>
      </c>
      <c r="D1" s="326" t="s">
        <v>52</v>
      </c>
    </row>
    <row r="2" spans="1:19" ht="21">
      <c r="A2" s="327" t="s">
        <v>53</v>
      </c>
    </row>
    <row r="3" spans="1:19" ht="105">
      <c r="A3" s="328" t="s">
        <v>2</v>
      </c>
      <c r="B3" s="329" t="s">
        <v>3</v>
      </c>
      <c r="C3" s="329" t="s">
        <v>54</v>
      </c>
      <c r="D3" s="330" t="s">
        <v>55</v>
      </c>
      <c r="E3" s="669" t="s">
        <v>56</v>
      </c>
      <c r="F3" s="670"/>
      <c r="G3" s="670"/>
      <c r="H3" s="670"/>
      <c r="I3" s="455" t="s">
        <v>356</v>
      </c>
      <c r="J3" s="331" t="s">
        <v>340</v>
      </c>
      <c r="K3" s="332" t="s">
        <v>57</v>
      </c>
      <c r="L3" s="438" t="s">
        <v>341</v>
      </c>
    </row>
    <row r="4" spans="1:19" ht="21">
      <c r="A4" s="333" t="s">
        <v>58</v>
      </c>
      <c r="B4" s="334"/>
      <c r="C4" s="335"/>
      <c r="D4" s="336"/>
      <c r="E4" s="337" t="s">
        <v>8</v>
      </c>
      <c r="F4" s="337" t="s">
        <v>9</v>
      </c>
      <c r="G4" s="337" t="s">
        <v>10</v>
      </c>
      <c r="H4" s="337" t="s">
        <v>11</v>
      </c>
      <c r="I4" s="338" t="s">
        <v>188</v>
      </c>
      <c r="J4" s="338" t="s">
        <v>342</v>
      </c>
      <c r="K4" s="338" t="s">
        <v>59</v>
      </c>
      <c r="L4" s="338" t="s">
        <v>343</v>
      </c>
    </row>
    <row r="5" spans="1:19" ht="174">
      <c r="A5" s="339" t="s">
        <v>60</v>
      </c>
      <c r="B5" s="340" t="s">
        <v>61</v>
      </c>
      <c r="C5" s="341">
        <v>20</v>
      </c>
      <c r="D5" s="342">
        <v>20</v>
      </c>
      <c r="E5" s="452">
        <v>15</v>
      </c>
      <c r="F5" s="344">
        <v>20</v>
      </c>
      <c r="G5" s="345">
        <v>20</v>
      </c>
      <c r="H5" s="346">
        <v>15</v>
      </c>
      <c r="I5" s="456" t="s">
        <v>62</v>
      </c>
      <c r="J5" s="347" t="s">
        <v>62</v>
      </c>
      <c r="K5" s="348" t="s">
        <v>62</v>
      </c>
      <c r="L5" s="439" t="s">
        <v>62</v>
      </c>
    </row>
    <row r="6" spans="1:19" ht="282.75">
      <c r="A6" s="349"/>
      <c r="B6" s="340" t="s">
        <v>63</v>
      </c>
      <c r="C6" s="350"/>
      <c r="D6" s="350"/>
      <c r="E6" s="453" t="s">
        <v>344</v>
      </c>
      <c r="F6" s="344"/>
      <c r="G6" s="351"/>
      <c r="H6" s="440" t="s">
        <v>344</v>
      </c>
      <c r="I6" s="456" t="s">
        <v>359</v>
      </c>
      <c r="J6" s="347" t="s">
        <v>345</v>
      </c>
      <c r="K6" s="348" t="s">
        <v>64</v>
      </c>
      <c r="L6" s="439" t="s">
        <v>346</v>
      </c>
    </row>
    <row r="7" spans="1:19" ht="87">
      <c r="A7" s="353"/>
      <c r="B7" s="354" t="s">
        <v>65</v>
      </c>
      <c r="C7" s="350"/>
      <c r="D7" s="350"/>
      <c r="E7" s="452"/>
      <c r="F7" s="344"/>
      <c r="G7" s="345"/>
      <c r="H7" s="352"/>
      <c r="I7" s="457" t="s">
        <v>189</v>
      </c>
      <c r="J7" s="355" t="s">
        <v>347</v>
      </c>
      <c r="K7" s="356" t="s">
        <v>66</v>
      </c>
      <c r="L7" s="441" t="s">
        <v>348</v>
      </c>
    </row>
    <row r="8" spans="1:19" ht="152.25">
      <c r="A8" s="671" t="s">
        <v>67</v>
      </c>
      <c r="B8" s="340" t="s">
        <v>68</v>
      </c>
      <c r="C8" s="341">
        <v>20</v>
      </c>
      <c r="D8" s="336"/>
      <c r="E8" s="452"/>
      <c r="F8" s="344"/>
      <c r="G8" s="351"/>
      <c r="H8" s="352"/>
      <c r="I8" s="343"/>
      <c r="J8" s="357"/>
      <c r="K8" s="351"/>
      <c r="L8" s="441" t="s">
        <v>349</v>
      </c>
    </row>
    <row r="9" spans="1:19" ht="195.75" customHeight="1">
      <c r="A9" s="672"/>
      <c r="B9" s="358" t="s">
        <v>69</v>
      </c>
      <c r="C9" s="359">
        <v>6</v>
      </c>
      <c r="D9" s="360" t="s">
        <v>25</v>
      </c>
      <c r="E9" s="452">
        <v>2</v>
      </c>
      <c r="F9" s="344">
        <v>6</v>
      </c>
      <c r="G9" s="345">
        <v>4</v>
      </c>
      <c r="H9" s="346">
        <v>6</v>
      </c>
      <c r="I9" s="456" t="s">
        <v>360</v>
      </c>
      <c r="J9" s="347" t="s">
        <v>350</v>
      </c>
      <c r="K9" s="442" t="s">
        <v>70</v>
      </c>
      <c r="L9" s="723" t="s">
        <v>351</v>
      </c>
      <c r="M9" s="443"/>
      <c r="N9" s="443"/>
      <c r="O9" s="443"/>
      <c r="P9" s="443"/>
      <c r="Q9" s="443"/>
      <c r="R9" s="443"/>
      <c r="S9" s="443"/>
    </row>
    <row r="10" spans="1:19" ht="152.25">
      <c r="A10" s="672"/>
      <c r="B10" s="358" t="s">
        <v>71</v>
      </c>
      <c r="C10" s="359">
        <v>6</v>
      </c>
      <c r="D10" s="360" t="s">
        <v>25</v>
      </c>
      <c r="E10" s="452">
        <v>3</v>
      </c>
      <c r="F10" s="344">
        <v>6</v>
      </c>
      <c r="G10" s="345">
        <v>4</v>
      </c>
      <c r="H10" s="346">
        <v>6</v>
      </c>
      <c r="I10" s="456" t="s">
        <v>361</v>
      </c>
      <c r="J10" s="347"/>
      <c r="K10" s="348" t="s">
        <v>72</v>
      </c>
      <c r="L10" s="723"/>
    </row>
    <row r="11" spans="1:19" ht="108.75">
      <c r="A11" s="672"/>
      <c r="B11" s="358" t="s">
        <v>73</v>
      </c>
      <c r="C11" s="359">
        <v>6</v>
      </c>
      <c r="D11" s="360" t="s">
        <v>25</v>
      </c>
      <c r="E11" s="452">
        <v>3</v>
      </c>
      <c r="F11" s="344">
        <v>6</v>
      </c>
      <c r="G11" s="345">
        <v>6</v>
      </c>
      <c r="H11" s="346">
        <v>6</v>
      </c>
      <c r="I11" s="456"/>
      <c r="J11" s="347"/>
      <c r="K11" s="348" t="s">
        <v>74</v>
      </c>
      <c r="L11" s="723"/>
    </row>
    <row r="12" spans="1:19" ht="21.75">
      <c r="A12" s="672"/>
      <c r="B12" s="361"/>
      <c r="C12" s="362"/>
      <c r="D12" s="336"/>
      <c r="E12" s="452"/>
      <c r="F12" s="344"/>
      <c r="G12" s="351"/>
      <c r="H12" s="352"/>
      <c r="I12" s="456"/>
      <c r="J12" s="347"/>
      <c r="K12" s="348"/>
      <c r="L12" s="723"/>
    </row>
    <row r="13" spans="1:19" ht="130.5">
      <c r="A13" s="672"/>
      <c r="B13" s="363" t="s">
        <v>75</v>
      </c>
      <c r="C13" s="359">
        <v>2</v>
      </c>
      <c r="D13" s="364">
        <v>2</v>
      </c>
      <c r="E13" s="452">
        <v>2</v>
      </c>
      <c r="F13" s="344">
        <v>2</v>
      </c>
      <c r="G13" s="345">
        <v>2</v>
      </c>
      <c r="H13" s="346">
        <v>2</v>
      </c>
      <c r="I13" s="456"/>
      <c r="J13" s="347"/>
      <c r="K13" s="348" t="s">
        <v>76</v>
      </c>
      <c r="L13" s="723"/>
    </row>
    <row r="14" spans="1:19" ht="152.25">
      <c r="A14" s="672"/>
      <c r="B14" s="365" t="s">
        <v>77</v>
      </c>
      <c r="C14" s="362"/>
      <c r="D14" s="336"/>
      <c r="E14" s="452"/>
      <c r="F14" s="344"/>
      <c r="G14" s="345"/>
      <c r="H14" s="352"/>
      <c r="I14" s="458"/>
      <c r="J14" s="366"/>
      <c r="K14" s="367" t="s">
        <v>78</v>
      </c>
      <c r="L14" s="723"/>
    </row>
    <row r="15" spans="1:19" ht="63">
      <c r="A15" s="368" t="s">
        <v>79</v>
      </c>
      <c r="B15" s="334"/>
      <c r="C15" s="362"/>
      <c r="D15" s="369"/>
      <c r="E15" s="452"/>
      <c r="F15" s="344"/>
      <c r="G15" s="345"/>
      <c r="H15" s="352"/>
      <c r="I15" s="459"/>
      <c r="J15" s="370"/>
      <c r="K15" s="371"/>
      <c r="L15" s="723"/>
    </row>
    <row r="16" spans="1:19" ht="87">
      <c r="A16" s="372" t="s">
        <v>80</v>
      </c>
      <c r="B16" s="334"/>
      <c r="C16" s="362"/>
      <c r="D16" s="369"/>
      <c r="E16" s="452"/>
      <c r="F16" s="344"/>
      <c r="G16" s="345"/>
      <c r="H16" s="352"/>
      <c r="I16" s="456"/>
      <c r="J16" s="347"/>
      <c r="K16" s="348"/>
      <c r="L16" s="439"/>
    </row>
    <row r="17" spans="1:12" ht="130.5">
      <c r="A17" s="353"/>
      <c r="B17" s="340" t="s">
        <v>81</v>
      </c>
      <c r="C17" s="341">
        <v>25</v>
      </c>
      <c r="D17" s="369"/>
      <c r="E17" s="452"/>
      <c r="F17" s="344"/>
      <c r="G17" s="345"/>
      <c r="H17" s="352"/>
      <c r="I17" s="456"/>
      <c r="J17" s="347"/>
      <c r="K17" s="348"/>
      <c r="L17" s="439"/>
    </row>
    <row r="18" spans="1:12" ht="261">
      <c r="A18" s="353"/>
      <c r="B18" s="358" t="s">
        <v>82</v>
      </c>
      <c r="C18" s="359">
        <v>15</v>
      </c>
      <c r="D18" s="373" t="s">
        <v>34</v>
      </c>
      <c r="E18" s="452">
        <v>15</v>
      </c>
      <c r="F18" s="344">
        <v>15</v>
      </c>
      <c r="G18" s="345">
        <v>15</v>
      </c>
      <c r="H18" s="346">
        <v>15</v>
      </c>
      <c r="I18" s="456"/>
      <c r="J18" s="347"/>
      <c r="K18" s="348" t="s">
        <v>83</v>
      </c>
      <c r="L18" s="439"/>
    </row>
    <row r="19" spans="1:12" ht="152.25">
      <c r="A19" s="353"/>
      <c r="B19" s="358" t="s">
        <v>84</v>
      </c>
      <c r="C19" s="359">
        <v>10</v>
      </c>
      <c r="D19" s="374" t="s">
        <v>36</v>
      </c>
      <c r="E19" s="452">
        <v>10</v>
      </c>
      <c r="F19" s="344">
        <v>10</v>
      </c>
      <c r="G19" s="345">
        <v>10</v>
      </c>
      <c r="H19" s="346">
        <v>10</v>
      </c>
      <c r="I19" s="457" t="s">
        <v>362</v>
      </c>
      <c r="J19" s="347" t="s">
        <v>352</v>
      </c>
      <c r="K19" s="348" t="s">
        <v>85</v>
      </c>
      <c r="L19" s="444" t="s">
        <v>353</v>
      </c>
    </row>
    <row r="20" spans="1:12" ht="87">
      <c r="A20" s="658" t="s">
        <v>86</v>
      </c>
      <c r="B20" s="358" t="s">
        <v>87</v>
      </c>
      <c r="C20" s="660">
        <v>10</v>
      </c>
      <c r="D20" s="662" t="s">
        <v>36</v>
      </c>
      <c r="E20" s="452">
        <v>8</v>
      </c>
      <c r="F20" s="344">
        <v>8</v>
      </c>
      <c r="G20" s="345">
        <v>8</v>
      </c>
      <c r="H20" s="346">
        <v>8</v>
      </c>
      <c r="I20" s="725"/>
      <c r="J20" s="664"/>
      <c r="K20" s="665" t="s">
        <v>88</v>
      </c>
      <c r="L20" s="724"/>
    </row>
    <row r="21" spans="1:12" ht="87">
      <c r="A21" s="659"/>
      <c r="B21" s="358" t="s">
        <v>89</v>
      </c>
      <c r="C21" s="661"/>
      <c r="D21" s="663"/>
      <c r="E21" s="452"/>
      <c r="F21" s="344"/>
      <c r="G21" s="345"/>
      <c r="H21" s="352"/>
      <c r="I21" s="725"/>
      <c r="J21" s="664"/>
      <c r="K21" s="665"/>
      <c r="L21" s="724"/>
    </row>
    <row r="22" spans="1:12" ht="87">
      <c r="A22" s="659"/>
      <c r="B22" s="358" t="s">
        <v>90</v>
      </c>
      <c r="C22" s="661"/>
      <c r="D22" s="663"/>
      <c r="E22" s="452"/>
      <c r="F22" s="344"/>
      <c r="G22" s="345"/>
      <c r="H22" s="352"/>
      <c r="I22" s="725"/>
      <c r="J22" s="664"/>
      <c r="K22" s="665"/>
      <c r="L22" s="724"/>
    </row>
    <row r="23" spans="1:12" ht="43.5">
      <c r="A23" s="659"/>
      <c r="B23" s="340" t="s">
        <v>91</v>
      </c>
      <c r="C23" s="661"/>
      <c r="D23" s="663"/>
      <c r="E23" s="452"/>
      <c r="F23" s="344"/>
      <c r="G23" s="345"/>
      <c r="H23" s="352"/>
      <c r="I23" s="725"/>
      <c r="J23" s="664"/>
      <c r="K23" s="665"/>
      <c r="L23" s="724"/>
    </row>
    <row r="24" spans="1:12" ht="43.5">
      <c r="A24" s="659"/>
      <c r="B24" s="340" t="s">
        <v>92</v>
      </c>
      <c r="C24" s="661"/>
      <c r="D24" s="663"/>
      <c r="E24" s="452"/>
      <c r="F24" s="344"/>
      <c r="G24" s="345"/>
      <c r="H24" s="352"/>
      <c r="I24" s="725"/>
      <c r="J24" s="664"/>
      <c r="K24" s="665"/>
      <c r="L24" s="724"/>
    </row>
    <row r="25" spans="1:12" ht="65.25">
      <c r="A25" s="659"/>
      <c r="B25" s="375" t="s">
        <v>93</v>
      </c>
      <c r="C25" s="661"/>
      <c r="D25" s="663"/>
      <c r="E25" s="452"/>
      <c r="F25" s="344"/>
      <c r="G25" s="345"/>
      <c r="H25" s="352"/>
      <c r="I25" s="725"/>
      <c r="J25" s="664"/>
      <c r="K25" s="665"/>
      <c r="L25" s="724"/>
    </row>
    <row r="26" spans="1:12" ht="152.25">
      <c r="A26" s="658" t="s">
        <v>94</v>
      </c>
      <c r="B26" s="340" t="s">
        <v>95</v>
      </c>
      <c r="C26" s="660">
        <v>15</v>
      </c>
      <c r="D26" s="342" t="s">
        <v>42</v>
      </c>
      <c r="E26" s="452">
        <v>8</v>
      </c>
      <c r="F26" s="344">
        <v>8</v>
      </c>
      <c r="G26" s="345">
        <v>8</v>
      </c>
      <c r="H26" s="346">
        <v>8</v>
      </c>
      <c r="I26" s="456"/>
      <c r="J26" s="347"/>
      <c r="K26" s="348" t="s">
        <v>96</v>
      </c>
      <c r="L26" s="439"/>
    </row>
    <row r="27" spans="1:12" ht="130.5">
      <c r="A27" s="659"/>
      <c r="B27" s="340" t="s">
        <v>97</v>
      </c>
      <c r="C27" s="661"/>
      <c r="D27" s="374" t="s">
        <v>44</v>
      </c>
      <c r="E27" s="452">
        <v>4</v>
      </c>
      <c r="F27" s="344">
        <v>4</v>
      </c>
      <c r="G27" s="345">
        <v>4</v>
      </c>
      <c r="H27" s="346">
        <v>4</v>
      </c>
      <c r="I27" s="456"/>
      <c r="J27" s="347"/>
      <c r="K27" s="348" t="s">
        <v>98</v>
      </c>
      <c r="L27" s="439"/>
    </row>
    <row r="28" spans="1:12" ht="108.75">
      <c r="A28" s="659"/>
      <c r="B28" s="376" t="s">
        <v>99</v>
      </c>
      <c r="C28" s="661"/>
      <c r="D28" s="336"/>
      <c r="E28" s="452"/>
      <c r="F28" s="344"/>
      <c r="G28" s="345"/>
      <c r="H28" s="352"/>
      <c r="I28" s="456"/>
      <c r="J28" s="347"/>
      <c r="K28" s="348"/>
      <c r="L28" s="439"/>
    </row>
    <row r="29" spans="1:12" ht="65.25">
      <c r="A29" s="673" t="s">
        <v>100</v>
      </c>
      <c r="B29" s="377" t="s">
        <v>101</v>
      </c>
      <c r="C29" s="660">
        <v>10</v>
      </c>
      <c r="D29" s="666" t="s">
        <v>42</v>
      </c>
      <c r="E29" s="452">
        <v>8</v>
      </c>
      <c r="F29" s="378">
        <v>9</v>
      </c>
      <c r="G29" s="345">
        <v>10</v>
      </c>
      <c r="H29" s="346">
        <v>10</v>
      </c>
      <c r="I29" s="456"/>
      <c r="J29" s="347"/>
      <c r="K29" s="348"/>
      <c r="L29" s="439"/>
    </row>
    <row r="30" spans="1:12" ht="43.5">
      <c r="A30" s="674"/>
      <c r="B30" s="334" t="s">
        <v>102</v>
      </c>
      <c r="C30" s="661"/>
      <c r="D30" s="667"/>
      <c r="E30" s="452"/>
      <c r="F30" s="378"/>
      <c r="G30" s="345"/>
      <c r="H30" s="379"/>
      <c r="I30" s="456"/>
      <c r="J30" s="347"/>
      <c r="K30" s="348"/>
      <c r="L30" s="439"/>
    </row>
    <row r="31" spans="1:12" ht="43.5">
      <c r="A31" s="674"/>
      <c r="B31" s="334" t="s">
        <v>103</v>
      </c>
      <c r="C31" s="661"/>
      <c r="D31" s="667"/>
      <c r="E31" s="452"/>
      <c r="F31" s="378"/>
      <c r="G31" s="345"/>
      <c r="H31" s="379"/>
      <c r="I31" s="456"/>
      <c r="J31" s="347" t="s">
        <v>354</v>
      </c>
      <c r="K31" s="348"/>
      <c r="L31" s="439" t="s">
        <v>355</v>
      </c>
    </row>
    <row r="32" spans="1:12" ht="130.5">
      <c r="A32" s="675"/>
      <c r="B32" s="380" t="s">
        <v>104</v>
      </c>
      <c r="C32" s="676"/>
      <c r="D32" s="668"/>
      <c r="E32" s="452"/>
      <c r="F32" s="381"/>
      <c r="G32" s="345"/>
      <c r="H32" s="382"/>
      <c r="I32" s="456"/>
      <c r="J32" s="347"/>
      <c r="K32" s="348"/>
      <c r="L32" s="439"/>
    </row>
    <row r="33" spans="1:12" ht="65.25">
      <c r="A33" s="383"/>
      <c r="C33" s="341">
        <f>SUM(C5,C9,C10,C11,C13,C18,C19,C20,C26,C29)</f>
        <v>100</v>
      </c>
      <c r="E33" s="452">
        <f>SUM(E5:E32)</f>
        <v>78</v>
      </c>
      <c r="F33" s="344">
        <v>93</v>
      </c>
      <c r="G33" s="445">
        <f>SUM(G5:G32)</f>
        <v>91</v>
      </c>
      <c r="H33" s="446">
        <f>SUM(H5:H32)</f>
        <v>90</v>
      </c>
      <c r="I33" s="460"/>
      <c r="J33" s="384"/>
      <c r="K33" s="385" t="s">
        <v>105</v>
      </c>
      <c r="L33" s="447"/>
    </row>
    <row r="34" spans="1:12" ht="21.75">
      <c r="A34" s="383"/>
      <c r="C34" s="386"/>
      <c r="E34" s="448" t="str">
        <f>IF(E33&gt;84,"ดีมาก",IF(AND(E33&lt;=84,E33&gt;69),"ดี",IF(AND(E33&lt;=69,E33&gt;49),"พอใช้","ไม่ผ่านเกณฑ์")))</f>
        <v>ดี</v>
      </c>
      <c r="F34" s="449" t="str">
        <f>IF(F33&gt;84,"ดีมาก",IF(AND(F33&lt;=84,F33&gt;69),"ดี",IF(AND(F33&lt;=69,F33&gt;49),"พอใช้","ไม่ผ่านเกณฑ์")))</f>
        <v>ดีมาก</v>
      </c>
      <c r="G34" s="389" t="str">
        <f>IF(G33&gt;84,"ดีมาก",IF(AND(G33&lt;=84,G33&gt;69),"ดี",IF(AND(G33&lt;=69,G33&gt;49),"พอใช้","ไม่ผ่านเกณฑ์")))</f>
        <v>ดีมาก</v>
      </c>
      <c r="H34" s="450" t="str">
        <f>IF(H33&gt;84,"ดีมาก",IF(AND(H33&lt;=84,H33&gt;69),"ดี",IF(AND(H33&lt;=69,H33&gt;49),"พอใช้","ไม่ผ่านเกณฑ์")))</f>
        <v>ดีมาก</v>
      </c>
      <c r="I34" s="461"/>
      <c r="J34" s="391"/>
      <c r="K34" s="392"/>
      <c r="L34" s="451"/>
    </row>
    <row r="35" spans="1:12" ht="20.25">
      <c r="B35" s="393" t="s">
        <v>106</v>
      </c>
      <c r="C35" s="394"/>
      <c r="D35" s="394"/>
      <c r="E35" s="394"/>
      <c r="F35" s="394"/>
      <c r="G35" s="394"/>
      <c r="H35" s="394"/>
      <c r="I35" s="394"/>
      <c r="J35" s="394"/>
      <c r="K35" s="394"/>
      <c r="L35" s="394"/>
    </row>
    <row r="36" spans="1:12" ht="21">
      <c r="A36" s="395" t="s">
        <v>107</v>
      </c>
    </row>
    <row r="37" spans="1:12" ht="21.75">
      <c r="A37" s="396" t="s">
        <v>108</v>
      </c>
    </row>
    <row r="38" spans="1:12" ht="21">
      <c r="A38" s="397" t="s">
        <v>109</v>
      </c>
    </row>
    <row r="39" spans="1:12" ht="21.75">
      <c r="A39" s="396" t="s">
        <v>110</v>
      </c>
    </row>
    <row r="40" spans="1:12" ht="21.75">
      <c r="A40" s="396" t="s">
        <v>111</v>
      </c>
    </row>
  </sheetData>
  <mergeCells count="15">
    <mergeCell ref="L9:L15"/>
    <mergeCell ref="A20:A25"/>
    <mergeCell ref="C20:C25"/>
    <mergeCell ref="D20:D25"/>
    <mergeCell ref="J20:J25"/>
    <mergeCell ref="K20:K25"/>
    <mergeCell ref="L20:L25"/>
    <mergeCell ref="I20:I25"/>
    <mergeCell ref="D29:D32"/>
    <mergeCell ref="E3:H3"/>
    <mergeCell ref="A8:A14"/>
    <mergeCell ref="A26:A28"/>
    <mergeCell ref="C26:C28"/>
    <mergeCell ref="A29:A32"/>
    <mergeCell ref="C29:C32"/>
  </mergeCells>
  <phoneticPr fontId="142" type="noConversion"/>
  <pageMargins left="0.7" right="0.7" top="0.75" bottom="0.75" header="0.3" footer="0.3"/>
  <pageSetup paperSize="9" scale="47" orientation="landscape"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dimension ref="A2:G18"/>
  <sheetViews>
    <sheetView workbookViewId="0">
      <selection activeCell="I6" sqref="I6"/>
    </sheetView>
  </sheetViews>
  <sheetFormatPr defaultRowHeight="15"/>
  <sheetData>
    <row r="2" spans="1:7">
      <c r="B2">
        <v>15000</v>
      </c>
    </row>
    <row r="3" spans="1:7">
      <c r="B3">
        <v>45000</v>
      </c>
    </row>
    <row r="4" spans="1:7">
      <c r="B4">
        <v>128750</v>
      </c>
    </row>
    <row r="5" spans="1:7">
      <c r="B5">
        <v>120000</v>
      </c>
    </row>
    <row r="6" spans="1:7">
      <c r="B6">
        <v>90000</v>
      </c>
    </row>
    <row r="7" spans="1:7">
      <c r="B7">
        <v>30000</v>
      </c>
    </row>
    <row r="8" spans="1:7">
      <c r="A8" s="209" t="s">
        <v>372</v>
      </c>
      <c r="B8">
        <f>SUM(B2:B7)</f>
        <v>428750</v>
      </c>
      <c r="C8">
        <v>776000</v>
      </c>
    </row>
    <row r="9" spans="1:7">
      <c r="A9" s="209">
        <f>+B9/$C$8</f>
        <v>0.44748711340206188</v>
      </c>
      <c r="B9">
        <f>776000-B8</f>
        <v>347250</v>
      </c>
    </row>
    <row r="10" spans="1:7">
      <c r="E10">
        <f>720+180</f>
        <v>900</v>
      </c>
    </row>
    <row r="11" spans="1:7">
      <c r="E11">
        <f>+E10/150</f>
        <v>6</v>
      </c>
      <c r="G11">
        <v>2555522</v>
      </c>
    </row>
    <row r="12" spans="1:7">
      <c r="B12">
        <v>500</v>
      </c>
      <c r="G12">
        <v>2683298</v>
      </c>
    </row>
    <row r="13" spans="1:7">
      <c r="B13">
        <v>800</v>
      </c>
      <c r="G13">
        <v>2817463</v>
      </c>
    </row>
    <row r="14" spans="1:7">
      <c r="B14">
        <v>900</v>
      </c>
      <c r="G14">
        <v>2958336</v>
      </c>
    </row>
    <row r="15" spans="1:7">
      <c r="B15">
        <v>1000</v>
      </c>
      <c r="G15">
        <v>3106252</v>
      </c>
    </row>
    <row r="16" spans="1:7">
      <c r="B16">
        <v>1200</v>
      </c>
      <c r="G16">
        <f>SUM(G11:G15)</f>
        <v>14120871</v>
      </c>
    </row>
    <row r="17" spans="2:2">
      <c r="B17">
        <f>SUM(B12:B16)</f>
        <v>4400</v>
      </c>
    </row>
    <row r="18" spans="2:2">
      <c r="B18">
        <f>51/70</f>
        <v>0.72857142857142854</v>
      </c>
    </row>
  </sheetData>
  <phoneticPr fontId="14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FF00"/>
  </sheetPr>
  <dimension ref="A1:J89"/>
  <sheetViews>
    <sheetView showGridLines="0" tabSelected="1" zoomScale="90" zoomScaleNormal="90" zoomScaleSheetLayoutView="90" workbookViewId="0">
      <pane xSplit="3" ySplit="6" topLeftCell="D20" activePane="bottomRight" state="frozen"/>
      <selection pane="topRight" activeCell="C1" sqref="C1"/>
      <selection pane="bottomLeft" activeCell="A7" sqref="A7"/>
      <selection pane="bottomRight" activeCell="I22" sqref="I22"/>
    </sheetView>
  </sheetViews>
  <sheetFormatPr defaultColWidth="9.140625" defaultRowHeight="11.25"/>
  <cols>
    <col min="1" max="1" width="6" style="582" customWidth="1"/>
    <col min="2" max="2" width="5.5703125" style="582" customWidth="1"/>
    <col min="3" max="3" width="22.28515625" style="513" customWidth="1"/>
    <col min="4" max="4" width="31" style="581" customWidth="1"/>
    <col min="5" max="5" width="11.5703125" style="555" customWidth="1"/>
    <col min="6" max="6" width="12.85546875" style="582" customWidth="1"/>
    <col min="7" max="7" width="11.5703125" style="583" customWidth="1"/>
    <col min="8" max="8" width="11.85546875" style="583" customWidth="1"/>
    <col min="9" max="9" width="33.5703125" style="582" customWidth="1"/>
    <col min="10" max="10" width="9.7109375" style="582" customWidth="1"/>
    <col min="11" max="16384" width="9.140625" style="582"/>
  </cols>
  <sheetData>
    <row r="1" spans="1:10">
      <c r="A1" s="513" t="s">
        <v>823</v>
      </c>
      <c r="B1" s="513"/>
      <c r="D1" s="588"/>
    </row>
    <row r="2" spans="1:10">
      <c r="A2" s="513" t="s">
        <v>608</v>
      </c>
      <c r="B2" s="513"/>
      <c r="H2" s="589"/>
    </row>
    <row r="3" spans="1:10" hidden="1">
      <c r="I3" s="584"/>
    </row>
    <row r="4" spans="1:10" hidden="1">
      <c r="D4" s="513"/>
      <c r="E4" s="556"/>
    </row>
    <row r="5" spans="1:10" ht="33.75" customHeight="1">
      <c r="A5" s="612" t="s">
        <v>518</v>
      </c>
      <c r="B5" s="577"/>
      <c r="C5" s="612" t="s">
        <v>270</v>
      </c>
      <c r="D5" s="610" t="s">
        <v>499</v>
      </c>
      <c r="E5" s="614" t="s">
        <v>113</v>
      </c>
      <c r="F5" s="616" t="s">
        <v>824</v>
      </c>
      <c r="G5" s="618" t="s">
        <v>825</v>
      </c>
      <c r="H5" s="608" t="s">
        <v>835</v>
      </c>
      <c r="I5" s="610" t="s">
        <v>833</v>
      </c>
      <c r="J5" s="590" t="s">
        <v>917</v>
      </c>
    </row>
    <row r="6" spans="1:10" ht="18.75" customHeight="1">
      <c r="A6" s="613"/>
      <c r="B6" s="578"/>
      <c r="C6" s="613"/>
      <c r="D6" s="611"/>
      <c r="E6" s="615"/>
      <c r="F6" s="617"/>
      <c r="G6" s="619"/>
      <c r="H6" s="609"/>
      <c r="I6" s="611"/>
      <c r="J6" s="591"/>
    </row>
    <row r="7" spans="1:10" ht="44.25" customHeight="1">
      <c r="A7" s="592">
        <v>1</v>
      </c>
      <c r="B7" s="593">
        <v>1</v>
      </c>
      <c r="C7" s="558" t="s">
        <v>820</v>
      </c>
      <c r="D7" s="585" t="s">
        <v>834</v>
      </c>
      <c r="E7" s="587">
        <v>4000000</v>
      </c>
      <c r="F7" s="587">
        <v>4000000</v>
      </c>
      <c r="G7" s="587">
        <v>0</v>
      </c>
      <c r="H7" s="587">
        <v>0</v>
      </c>
      <c r="I7" s="585" t="s">
        <v>365</v>
      </c>
      <c r="J7" s="594">
        <v>6</v>
      </c>
    </row>
    <row r="8" spans="1:10" ht="25.5" customHeight="1">
      <c r="A8" s="595">
        <v>2</v>
      </c>
      <c r="B8" s="595">
        <v>1</v>
      </c>
      <c r="C8" s="514"/>
      <c r="D8" s="437" t="s">
        <v>827</v>
      </c>
      <c r="E8" s="587">
        <v>3680000</v>
      </c>
      <c r="F8" s="587">
        <v>3680000</v>
      </c>
      <c r="G8" s="587">
        <v>0</v>
      </c>
      <c r="H8" s="587">
        <v>0</v>
      </c>
      <c r="I8" s="437" t="s">
        <v>365</v>
      </c>
      <c r="J8" s="496">
        <v>7</v>
      </c>
    </row>
    <row r="9" spans="1:10" ht="43.5" customHeight="1">
      <c r="A9" s="595">
        <v>3</v>
      </c>
      <c r="B9" s="595">
        <v>1</v>
      </c>
      <c r="C9" s="515"/>
      <c r="D9" s="437" t="s">
        <v>870</v>
      </c>
      <c r="E9" s="587">
        <v>24000000</v>
      </c>
      <c r="F9" s="587">
        <v>24000000</v>
      </c>
      <c r="G9" s="587">
        <v>0</v>
      </c>
      <c r="H9" s="587">
        <v>0</v>
      </c>
      <c r="I9" s="437" t="s">
        <v>365</v>
      </c>
      <c r="J9" s="557">
        <v>24</v>
      </c>
    </row>
    <row r="10" spans="1:10" ht="87" customHeight="1">
      <c r="A10" s="595">
        <v>4</v>
      </c>
      <c r="B10" s="595">
        <v>1</v>
      </c>
      <c r="C10" s="515"/>
      <c r="D10" s="437" t="s">
        <v>871</v>
      </c>
      <c r="E10" s="587">
        <v>8000000</v>
      </c>
      <c r="F10" s="587">
        <v>8000000</v>
      </c>
      <c r="G10" s="587">
        <v>0</v>
      </c>
      <c r="H10" s="587">
        <v>0</v>
      </c>
      <c r="I10" s="576" t="s">
        <v>872</v>
      </c>
      <c r="J10" s="496">
        <v>9</v>
      </c>
    </row>
    <row r="11" spans="1:10" ht="76.5" customHeight="1">
      <c r="A11" s="595">
        <v>5</v>
      </c>
      <c r="B11" s="595">
        <v>1</v>
      </c>
      <c r="C11" s="515"/>
      <c r="D11" s="437" t="s">
        <v>873</v>
      </c>
      <c r="E11" s="587">
        <v>8200000</v>
      </c>
      <c r="F11" s="587">
        <v>8200000</v>
      </c>
      <c r="G11" s="587">
        <v>0</v>
      </c>
      <c r="H11" s="587">
        <v>0</v>
      </c>
      <c r="I11" s="437" t="s">
        <v>868</v>
      </c>
      <c r="J11" s="599">
        <v>25</v>
      </c>
    </row>
    <row r="12" spans="1:10" ht="76.5" customHeight="1">
      <c r="A12" s="595">
        <v>6</v>
      </c>
      <c r="B12" s="595">
        <v>1</v>
      </c>
      <c r="C12" s="515"/>
      <c r="D12" s="437" t="s">
        <v>874</v>
      </c>
      <c r="E12" s="587">
        <v>15330000</v>
      </c>
      <c r="F12" s="587">
        <v>15330000</v>
      </c>
      <c r="G12" s="587">
        <v>0</v>
      </c>
      <c r="H12" s="587">
        <v>0</v>
      </c>
      <c r="I12" s="437" t="s">
        <v>868</v>
      </c>
      <c r="J12" s="496">
        <v>26</v>
      </c>
    </row>
    <row r="13" spans="1:10" ht="75.75" customHeight="1">
      <c r="A13" s="595">
        <v>7</v>
      </c>
      <c r="B13" s="595">
        <v>1</v>
      </c>
      <c r="C13" s="515"/>
      <c r="D13" s="437" t="s">
        <v>875</v>
      </c>
      <c r="E13" s="587">
        <v>25000000</v>
      </c>
      <c r="F13" s="587">
        <v>25000000</v>
      </c>
      <c r="G13" s="587">
        <v>0</v>
      </c>
      <c r="H13" s="587">
        <v>0</v>
      </c>
      <c r="I13" s="437" t="s">
        <v>365</v>
      </c>
      <c r="J13" s="496">
        <v>27</v>
      </c>
    </row>
    <row r="14" spans="1:10" ht="66" customHeight="1">
      <c r="A14" s="595">
        <v>8</v>
      </c>
      <c r="B14" s="595">
        <v>1</v>
      </c>
      <c r="C14" s="515"/>
      <c r="D14" s="437" t="s">
        <v>876</v>
      </c>
      <c r="E14" s="587">
        <v>11950000</v>
      </c>
      <c r="F14" s="587">
        <v>0</v>
      </c>
      <c r="G14" s="587">
        <v>0</v>
      </c>
      <c r="H14" s="587">
        <v>11950000</v>
      </c>
      <c r="I14" s="437" t="s">
        <v>838</v>
      </c>
      <c r="J14" s="586">
        <v>28</v>
      </c>
    </row>
    <row r="15" spans="1:10" ht="78" customHeight="1">
      <c r="A15" s="595">
        <v>9</v>
      </c>
      <c r="B15" s="595">
        <v>1</v>
      </c>
      <c r="C15" s="515"/>
      <c r="D15" s="437" t="s">
        <v>914</v>
      </c>
      <c r="E15" s="587">
        <v>47616000</v>
      </c>
      <c r="F15" s="587">
        <v>0</v>
      </c>
      <c r="G15" s="587">
        <v>0</v>
      </c>
      <c r="H15" s="587">
        <v>47616000</v>
      </c>
      <c r="I15" s="437" t="s">
        <v>869</v>
      </c>
      <c r="J15" s="586">
        <v>29</v>
      </c>
    </row>
    <row r="16" spans="1:10" ht="76.5" customHeight="1">
      <c r="A16" s="595">
        <v>10</v>
      </c>
      <c r="B16" s="595">
        <v>1</v>
      </c>
      <c r="C16" s="515"/>
      <c r="D16" s="437" t="s">
        <v>913</v>
      </c>
      <c r="E16" s="587">
        <v>24000000</v>
      </c>
      <c r="F16" s="587">
        <v>24000000</v>
      </c>
      <c r="G16" s="587">
        <v>0</v>
      </c>
      <c r="H16" s="587">
        <v>0</v>
      </c>
      <c r="I16" s="437" t="s">
        <v>365</v>
      </c>
      <c r="J16" s="557">
        <v>30</v>
      </c>
    </row>
    <row r="17" spans="1:10" ht="68.25" customHeight="1">
      <c r="A17" s="595">
        <v>11</v>
      </c>
      <c r="B17" s="595">
        <v>1</v>
      </c>
      <c r="C17" s="515"/>
      <c r="D17" s="437" t="s">
        <v>912</v>
      </c>
      <c r="E17" s="587">
        <v>27340000</v>
      </c>
      <c r="F17" s="587">
        <v>27340000</v>
      </c>
      <c r="G17" s="587">
        <v>0</v>
      </c>
      <c r="H17" s="587">
        <v>0</v>
      </c>
      <c r="I17" s="437" t="s">
        <v>365</v>
      </c>
      <c r="J17" s="496">
        <v>31</v>
      </c>
    </row>
    <row r="18" spans="1:10" ht="75.75" customHeight="1">
      <c r="A18" s="595">
        <v>12</v>
      </c>
      <c r="B18" s="595">
        <v>1</v>
      </c>
      <c r="C18" s="515"/>
      <c r="D18" s="437" t="s">
        <v>911</v>
      </c>
      <c r="E18" s="587">
        <v>13780000</v>
      </c>
      <c r="F18" s="587">
        <v>13780000</v>
      </c>
      <c r="G18" s="587">
        <v>0</v>
      </c>
      <c r="H18" s="587">
        <v>0</v>
      </c>
      <c r="I18" s="437" t="s">
        <v>365</v>
      </c>
      <c r="J18" s="496">
        <v>32</v>
      </c>
    </row>
    <row r="19" spans="1:10" ht="63.75" customHeight="1">
      <c r="A19" s="595">
        <v>13</v>
      </c>
      <c r="B19" s="595">
        <v>1</v>
      </c>
      <c r="C19" s="515"/>
      <c r="D19" s="437" t="s">
        <v>910</v>
      </c>
      <c r="E19" s="587">
        <v>16000000</v>
      </c>
      <c r="F19" s="587">
        <v>0</v>
      </c>
      <c r="G19" s="587">
        <v>0</v>
      </c>
      <c r="H19" s="587">
        <v>16000000</v>
      </c>
      <c r="I19" s="437" t="s">
        <v>838</v>
      </c>
      <c r="J19" s="496">
        <v>33</v>
      </c>
    </row>
    <row r="20" spans="1:10" ht="77.25" customHeight="1">
      <c r="A20" s="595">
        <v>14</v>
      </c>
      <c r="B20" s="595">
        <v>1</v>
      </c>
      <c r="C20" s="515"/>
      <c r="D20" s="437" t="s">
        <v>909</v>
      </c>
      <c r="E20" s="587">
        <v>10550000</v>
      </c>
      <c r="F20" s="587">
        <v>0</v>
      </c>
      <c r="G20" s="587">
        <v>0</v>
      </c>
      <c r="H20" s="587">
        <v>10550000</v>
      </c>
      <c r="I20" s="437" t="s">
        <v>838</v>
      </c>
      <c r="J20" s="496">
        <v>34</v>
      </c>
    </row>
    <row r="21" spans="1:10" ht="75" customHeight="1">
      <c r="A21" s="595">
        <v>15</v>
      </c>
      <c r="B21" s="595">
        <v>1</v>
      </c>
      <c r="C21" s="515"/>
      <c r="D21" s="437" t="s">
        <v>908</v>
      </c>
      <c r="E21" s="587">
        <v>11829000</v>
      </c>
      <c r="F21" s="587">
        <v>0</v>
      </c>
      <c r="G21" s="587">
        <v>0</v>
      </c>
      <c r="H21" s="587">
        <v>11829000</v>
      </c>
      <c r="I21" s="437" t="s">
        <v>838</v>
      </c>
      <c r="J21" s="496">
        <v>35</v>
      </c>
    </row>
    <row r="22" spans="1:10" ht="89.25" customHeight="1">
      <c r="A22" s="595">
        <v>16</v>
      </c>
      <c r="B22" s="595">
        <v>1</v>
      </c>
      <c r="C22" s="515"/>
      <c r="D22" s="437" t="s">
        <v>907</v>
      </c>
      <c r="E22" s="587">
        <v>5558000</v>
      </c>
      <c r="F22" s="587">
        <v>5558000</v>
      </c>
      <c r="G22" s="587">
        <v>0</v>
      </c>
      <c r="H22" s="587">
        <v>0</v>
      </c>
      <c r="I22" s="437" t="s">
        <v>920</v>
      </c>
      <c r="J22" s="496">
        <v>36</v>
      </c>
    </row>
    <row r="23" spans="1:10" ht="78" customHeight="1">
      <c r="A23" s="595">
        <v>17</v>
      </c>
      <c r="B23" s="595">
        <v>1</v>
      </c>
      <c r="C23" s="515"/>
      <c r="D23" s="437" t="s">
        <v>906</v>
      </c>
      <c r="E23" s="587">
        <v>4800000</v>
      </c>
      <c r="F23" s="587">
        <v>0</v>
      </c>
      <c r="G23" s="587">
        <v>0</v>
      </c>
      <c r="H23" s="587">
        <v>4800000</v>
      </c>
      <c r="I23" s="437" t="s">
        <v>838</v>
      </c>
      <c r="J23" s="496">
        <v>37</v>
      </c>
    </row>
    <row r="24" spans="1:10" ht="77.25" customHeight="1">
      <c r="A24" s="595">
        <v>18</v>
      </c>
      <c r="B24" s="595">
        <v>1</v>
      </c>
      <c r="C24" s="514"/>
      <c r="D24" s="437" t="s">
        <v>905</v>
      </c>
      <c r="E24" s="587">
        <v>15000000</v>
      </c>
      <c r="F24" s="587">
        <v>0</v>
      </c>
      <c r="G24" s="587">
        <v>0</v>
      </c>
      <c r="H24" s="587">
        <v>15000000</v>
      </c>
      <c r="I24" s="437" t="s">
        <v>838</v>
      </c>
      <c r="J24" s="557">
        <v>38</v>
      </c>
    </row>
    <row r="25" spans="1:10" ht="60.75" customHeight="1">
      <c r="A25" s="595">
        <v>19</v>
      </c>
      <c r="B25" s="595">
        <v>1</v>
      </c>
      <c r="C25" s="515"/>
      <c r="D25" s="437" t="s">
        <v>904</v>
      </c>
      <c r="E25" s="587">
        <v>2500000</v>
      </c>
      <c r="F25" s="587">
        <v>2500000</v>
      </c>
      <c r="G25" s="587">
        <v>0</v>
      </c>
      <c r="H25" s="587">
        <v>0</v>
      </c>
      <c r="I25" s="437" t="s">
        <v>867</v>
      </c>
      <c r="J25" s="496">
        <v>39</v>
      </c>
    </row>
    <row r="26" spans="1:10" ht="57" customHeight="1">
      <c r="A26" s="595">
        <v>20</v>
      </c>
      <c r="B26" s="595">
        <v>1</v>
      </c>
      <c r="C26" s="516"/>
      <c r="D26" s="437" t="s">
        <v>903</v>
      </c>
      <c r="E26" s="587">
        <v>4000000</v>
      </c>
      <c r="F26" s="587">
        <v>4000000</v>
      </c>
      <c r="G26" s="587">
        <v>0</v>
      </c>
      <c r="H26" s="587">
        <v>0</v>
      </c>
      <c r="I26" s="437" t="s">
        <v>843</v>
      </c>
      <c r="J26" s="496">
        <v>40</v>
      </c>
    </row>
    <row r="27" spans="1:10" ht="45.75" customHeight="1">
      <c r="A27" s="595">
        <v>21</v>
      </c>
      <c r="B27" s="595">
        <v>1</v>
      </c>
      <c r="C27" s="515"/>
      <c r="D27" s="437" t="s">
        <v>902</v>
      </c>
      <c r="E27" s="587">
        <v>15000000</v>
      </c>
      <c r="F27" s="587">
        <v>0</v>
      </c>
      <c r="G27" s="587">
        <v>0</v>
      </c>
      <c r="H27" s="587">
        <v>15000000</v>
      </c>
      <c r="I27" s="437" t="s">
        <v>839</v>
      </c>
      <c r="J27" s="557">
        <v>41</v>
      </c>
    </row>
    <row r="28" spans="1:10" ht="43.5" customHeight="1">
      <c r="A28" s="595">
        <v>22</v>
      </c>
      <c r="B28" s="595">
        <v>1</v>
      </c>
      <c r="C28" s="515"/>
      <c r="D28" s="437" t="s">
        <v>901</v>
      </c>
      <c r="E28" s="587">
        <v>20000000</v>
      </c>
      <c r="F28" s="587">
        <v>20000000</v>
      </c>
      <c r="G28" s="587">
        <v>0</v>
      </c>
      <c r="H28" s="587">
        <v>0</v>
      </c>
      <c r="I28" s="437" t="s">
        <v>866</v>
      </c>
      <c r="J28" s="496">
        <v>42</v>
      </c>
    </row>
    <row r="29" spans="1:10" ht="75.75" customHeight="1">
      <c r="A29" s="595">
        <v>23</v>
      </c>
      <c r="B29" s="595">
        <v>1</v>
      </c>
      <c r="C29" s="515"/>
      <c r="D29" s="437" t="s">
        <v>900</v>
      </c>
      <c r="E29" s="587">
        <v>26511000</v>
      </c>
      <c r="F29" s="587">
        <v>26511000</v>
      </c>
      <c r="G29" s="587">
        <v>0</v>
      </c>
      <c r="H29" s="587">
        <v>0</v>
      </c>
      <c r="I29" s="437" t="s">
        <v>838</v>
      </c>
      <c r="J29" s="496">
        <v>19</v>
      </c>
    </row>
    <row r="30" spans="1:10" ht="33.75">
      <c r="A30" s="595">
        <v>24</v>
      </c>
      <c r="B30" s="595">
        <v>1</v>
      </c>
      <c r="C30" s="516"/>
      <c r="D30" s="437" t="s">
        <v>899</v>
      </c>
      <c r="E30" s="587">
        <v>4500000</v>
      </c>
      <c r="F30" s="587">
        <v>0</v>
      </c>
      <c r="G30" s="587">
        <v>0</v>
      </c>
      <c r="H30" s="587">
        <v>4500000</v>
      </c>
      <c r="I30" s="437" t="s">
        <v>838</v>
      </c>
      <c r="J30" s="557">
        <v>43</v>
      </c>
    </row>
    <row r="31" spans="1:10" ht="63" customHeight="1">
      <c r="A31" s="595">
        <v>25</v>
      </c>
      <c r="B31" s="595">
        <v>1</v>
      </c>
      <c r="C31" s="515"/>
      <c r="D31" s="437" t="s">
        <v>898</v>
      </c>
      <c r="E31" s="587">
        <v>3500000</v>
      </c>
      <c r="F31" s="587">
        <v>0</v>
      </c>
      <c r="G31" s="587">
        <v>0</v>
      </c>
      <c r="H31" s="587">
        <v>3500000</v>
      </c>
      <c r="I31" s="437" t="s">
        <v>838</v>
      </c>
      <c r="J31" s="496">
        <v>44</v>
      </c>
    </row>
    <row r="32" spans="1:10" ht="63" customHeight="1">
      <c r="A32" s="595">
        <v>26</v>
      </c>
      <c r="B32" s="595">
        <v>1</v>
      </c>
      <c r="C32" s="514"/>
      <c r="D32" s="437" t="s">
        <v>897</v>
      </c>
      <c r="E32" s="587">
        <v>5000000</v>
      </c>
      <c r="F32" s="587">
        <v>0</v>
      </c>
      <c r="G32" s="587">
        <v>0</v>
      </c>
      <c r="H32" s="587">
        <v>5000000</v>
      </c>
      <c r="I32" s="437" t="s">
        <v>838</v>
      </c>
      <c r="J32" s="496">
        <v>45</v>
      </c>
    </row>
    <row r="33" spans="1:10" ht="63" customHeight="1">
      <c r="A33" s="595">
        <v>27</v>
      </c>
      <c r="B33" s="595">
        <v>1</v>
      </c>
      <c r="C33" s="514"/>
      <c r="D33" s="437" t="s">
        <v>896</v>
      </c>
      <c r="E33" s="587">
        <v>13376000</v>
      </c>
      <c r="F33" s="587">
        <v>0</v>
      </c>
      <c r="G33" s="587">
        <v>0</v>
      </c>
      <c r="H33" s="587">
        <v>13376000</v>
      </c>
      <c r="I33" s="437" t="s">
        <v>838</v>
      </c>
      <c r="J33" s="557">
        <v>46</v>
      </c>
    </row>
    <row r="34" spans="1:10" ht="60.75" customHeight="1">
      <c r="A34" s="595">
        <v>28</v>
      </c>
      <c r="B34" s="595">
        <v>1</v>
      </c>
      <c r="C34" s="514"/>
      <c r="D34" s="437" t="s">
        <v>895</v>
      </c>
      <c r="E34" s="587">
        <v>3650000</v>
      </c>
      <c r="F34" s="587">
        <v>0</v>
      </c>
      <c r="G34" s="587">
        <v>0</v>
      </c>
      <c r="H34" s="587">
        <v>3650000</v>
      </c>
      <c r="I34" s="437" t="s">
        <v>838</v>
      </c>
      <c r="J34" s="496">
        <v>47</v>
      </c>
    </row>
    <row r="35" spans="1:10" ht="75" customHeight="1">
      <c r="A35" s="595">
        <v>29</v>
      </c>
      <c r="B35" s="595">
        <v>1</v>
      </c>
      <c r="C35" s="514"/>
      <c r="D35" s="437" t="s">
        <v>894</v>
      </c>
      <c r="E35" s="587">
        <v>13800000</v>
      </c>
      <c r="F35" s="587">
        <v>0</v>
      </c>
      <c r="G35" s="587">
        <v>0</v>
      </c>
      <c r="H35" s="587">
        <v>13800000</v>
      </c>
      <c r="I35" s="437" t="s">
        <v>838</v>
      </c>
      <c r="J35" s="496">
        <v>48</v>
      </c>
    </row>
    <row r="36" spans="1:10" ht="64.5" customHeight="1">
      <c r="A36" s="595">
        <v>30</v>
      </c>
      <c r="B36" s="595">
        <v>1</v>
      </c>
      <c r="C36" s="514"/>
      <c r="D36" s="437" t="s">
        <v>893</v>
      </c>
      <c r="E36" s="587">
        <v>2000000</v>
      </c>
      <c r="F36" s="587">
        <v>2000000</v>
      </c>
      <c r="G36" s="587">
        <v>0</v>
      </c>
      <c r="H36" s="587">
        <v>0</v>
      </c>
      <c r="I36" s="579" t="s">
        <v>840</v>
      </c>
      <c r="J36" s="586">
        <v>49</v>
      </c>
    </row>
    <row r="37" spans="1:10" ht="45">
      <c r="A37" s="595">
        <v>31</v>
      </c>
      <c r="B37" s="595">
        <v>1</v>
      </c>
      <c r="C37" s="514"/>
      <c r="D37" s="437" t="s">
        <v>892</v>
      </c>
      <c r="E37" s="587">
        <v>2458197</v>
      </c>
      <c r="F37" s="587">
        <v>2458197</v>
      </c>
      <c r="G37" s="587">
        <v>0</v>
      </c>
      <c r="H37" s="587">
        <v>0</v>
      </c>
      <c r="I37" s="579" t="s">
        <v>841</v>
      </c>
      <c r="J37" s="586">
        <v>50</v>
      </c>
    </row>
    <row r="38" spans="1:10" ht="36" customHeight="1">
      <c r="A38" s="595">
        <v>32</v>
      </c>
      <c r="B38" s="595">
        <v>1</v>
      </c>
      <c r="C38" s="518"/>
      <c r="D38" s="437" t="s">
        <v>837</v>
      </c>
      <c r="E38" s="587">
        <v>84000000</v>
      </c>
      <c r="F38" s="587">
        <v>84000000</v>
      </c>
      <c r="G38" s="587">
        <v>0</v>
      </c>
      <c r="H38" s="587">
        <v>0</v>
      </c>
      <c r="I38" s="437" t="s">
        <v>918</v>
      </c>
      <c r="J38" s="557">
        <v>1</v>
      </c>
    </row>
    <row r="39" spans="1:10" ht="63.75" customHeight="1">
      <c r="A39" s="595">
        <v>33</v>
      </c>
      <c r="B39" s="595">
        <v>1</v>
      </c>
      <c r="C39" s="515"/>
      <c r="D39" s="437" t="s">
        <v>891</v>
      </c>
      <c r="E39" s="587">
        <v>630000</v>
      </c>
      <c r="F39" s="587">
        <v>0</v>
      </c>
      <c r="G39" s="587">
        <v>0</v>
      </c>
      <c r="H39" s="587">
        <v>630000</v>
      </c>
      <c r="I39" s="437" t="s">
        <v>842</v>
      </c>
      <c r="J39" s="496">
        <v>51</v>
      </c>
    </row>
    <row r="40" spans="1:10" ht="42" customHeight="1">
      <c r="A40" s="595">
        <v>34</v>
      </c>
      <c r="B40" s="595">
        <v>1</v>
      </c>
      <c r="C40" s="518"/>
      <c r="D40" s="437" t="s">
        <v>890</v>
      </c>
      <c r="E40" s="587">
        <v>23450000</v>
      </c>
      <c r="F40" s="587">
        <v>23450000</v>
      </c>
      <c r="G40" s="587">
        <v>0</v>
      </c>
      <c r="H40" s="587">
        <v>0</v>
      </c>
      <c r="I40" s="437" t="s">
        <v>843</v>
      </c>
      <c r="J40" s="557">
        <v>10</v>
      </c>
    </row>
    <row r="41" spans="1:10" ht="41.25" customHeight="1">
      <c r="A41" s="595">
        <v>35</v>
      </c>
      <c r="B41" s="595">
        <v>1</v>
      </c>
      <c r="C41" s="515"/>
      <c r="D41" s="437" t="s">
        <v>889</v>
      </c>
      <c r="E41" s="587">
        <v>6300000</v>
      </c>
      <c r="F41" s="587">
        <v>0</v>
      </c>
      <c r="G41" s="587">
        <v>0</v>
      </c>
      <c r="H41" s="587">
        <v>6300000</v>
      </c>
      <c r="I41" s="437" t="s">
        <v>838</v>
      </c>
      <c r="J41" s="496">
        <v>52</v>
      </c>
    </row>
    <row r="42" spans="1:10" ht="44.25" customHeight="1">
      <c r="A42" s="595">
        <v>36</v>
      </c>
      <c r="B42" s="595">
        <v>1</v>
      </c>
      <c r="C42" s="515"/>
      <c r="D42" s="437" t="s">
        <v>888</v>
      </c>
      <c r="E42" s="587">
        <v>3109000</v>
      </c>
      <c r="F42" s="587">
        <v>0</v>
      </c>
      <c r="G42" s="587">
        <v>0</v>
      </c>
      <c r="H42" s="587">
        <v>3109000</v>
      </c>
      <c r="I42" s="437" t="s">
        <v>838</v>
      </c>
      <c r="J42" s="586">
        <v>53</v>
      </c>
    </row>
    <row r="43" spans="1:10" ht="67.5">
      <c r="A43" s="595">
        <v>37</v>
      </c>
      <c r="B43" s="595">
        <v>1</v>
      </c>
      <c r="C43" s="515"/>
      <c r="D43" s="437" t="s">
        <v>915</v>
      </c>
      <c r="E43" s="587">
        <v>10530000</v>
      </c>
      <c r="F43" s="587">
        <v>0</v>
      </c>
      <c r="G43" s="587">
        <v>0</v>
      </c>
      <c r="H43" s="587">
        <v>10530000</v>
      </c>
      <c r="I43" s="437" t="s">
        <v>838</v>
      </c>
      <c r="J43" s="557">
        <v>54</v>
      </c>
    </row>
    <row r="44" spans="1:10" ht="68.25" customHeight="1">
      <c r="A44" s="595">
        <v>38</v>
      </c>
      <c r="B44" s="595">
        <v>1</v>
      </c>
      <c r="C44" s="514"/>
      <c r="D44" s="437" t="s">
        <v>887</v>
      </c>
      <c r="E44" s="587">
        <v>754000</v>
      </c>
      <c r="F44" s="587">
        <v>0</v>
      </c>
      <c r="G44" s="587">
        <v>0</v>
      </c>
      <c r="H44" s="587">
        <v>754000</v>
      </c>
      <c r="I44" s="437" t="s">
        <v>845</v>
      </c>
      <c r="J44" s="496">
        <v>55</v>
      </c>
    </row>
    <row r="45" spans="1:10" ht="93" customHeight="1">
      <c r="A45" s="595">
        <v>39</v>
      </c>
      <c r="B45" s="595">
        <v>1</v>
      </c>
      <c r="C45" s="514"/>
      <c r="D45" s="437" t="s">
        <v>886</v>
      </c>
      <c r="E45" s="587">
        <v>700000</v>
      </c>
      <c r="F45" s="587">
        <v>0</v>
      </c>
      <c r="G45" s="587">
        <v>0</v>
      </c>
      <c r="H45" s="587">
        <v>700000</v>
      </c>
      <c r="I45" s="437" t="s">
        <v>844</v>
      </c>
      <c r="J45" s="496">
        <v>56</v>
      </c>
    </row>
    <row r="46" spans="1:10" ht="106.5" customHeight="1">
      <c r="A46" s="595">
        <v>40</v>
      </c>
      <c r="B46" s="595">
        <v>1</v>
      </c>
      <c r="C46" s="514"/>
      <c r="D46" s="437" t="s">
        <v>885</v>
      </c>
      <c r="E46" s="587">
        <v>1900000</v>
      </c>
      <c r="F46" s="587">
        <v>1900000</v>
      </c>
      <c r="G46" s="587">
        <v>0</v>
      </c>
      <c r="H46" s="587">
        <v>0</v>
      </c>
      <c r="I46" s="437" t="s">
        <v>735</v>
      </c>
      <c r="J46" s="557">
        <v>11</v>
      </c>
    </row>
    <row r="47" spans="1:10" ht="90" customHeight="1">
      <c r="A47" s="595">
        <v>41</v>
      </c>
      <c r="B47" s="595">
        <v>1</v>
      </c>
      <c r="C47" s="518"/>
      <c r="D47" s="437" t="s">
        <v>736</v>
      </c>
      <c r="E47" s="587">
        <v>3455000</v>
      </c>
      <c r="F47" s="587">
        <v>3455000</v>
      </c>
      <c r="G47" s="587">
        <v>0</v>
      </c>
      <c r="H47" s="587">
        <v>0</v>
      </c>
      <c r="I47" s="437" t="s">
        <v>846</v>
      </c>
      <c r="J47" s="496">
        <v>20</v>
      </c>
    </row>
    <row r="48" spans="1:10" ht="84" customHeight="1">
      <c r="A48" s="595">
        <v>42</v>
      </c>
      <c r="B48" s="595">
        <v>1</v>
      </c>
      <c r="C48" s="519"/>
      <c r="D48" s="437" t="s">
        <v>884</v>
      </c>
      <c r="E48" s="587">
        <v>3432000</v>
      </c>
      <c r="F48" s="587">
        <v>3432000</v>
      </c>
      <c r="G48" s="587">
        <v>0</v>
      </c>
      <c r="H48" s="587">
        <v>0</v>
      </c>
      <c r="I48" s="437" t="s">
        <v>752</v>
      </c>
      <c r="J48" s="496">
        <v>21</v>
      </c>
    </row>
    <row r="49" spans="1:10" ht="45.75" customHeight="1">
      <c r="A49" s="595">
        <v>43</v>
      </c>
      <c r="B49" s="595">
        <v>1</v>
      </c>
      <c r="C49" s="519"/>
      <c r="D49" s="437" t="s">
        <v>883</v>
      </c>
      <c r="E49" s="587">
        <v>3580000</v>
      </c>
      <c r="F49" s="587">
        <v>3580000</v>
      </c>
      <c r="G49" s="587">
        <v>0</v>
      </c>
      <c r="H49" s="587">
        <v>0</v>
      </c>
      <c r="I49" s="437" t="s">
        <v>847</v>
      </c>
      <c r="J49" s="496">
        <v>12</v>
      </c>
    </row>
    <row r="50" spans="1:10" ht="33.75">
      <c r="A50" s="595">
        <v>44</v>
      </c>
      <c r="B50" s="595">
        <v>1</v>
      </c>
      <c r="C50" s="515"/>
      <c r="D50" s="437" t="s">
        <v>882</v>
      </c>
      <c r="E50" s="587">
        <v>776000</v>
      </c>
      <c r="F50" s="587">
        <v>776000</v>
      </c>
      <c r="G50" s="587">
        <v>0</v>
      </c>
      <c r="H50" s="587">
        <v>0</v>
      </c>
      <c r="I50" s="437" t="s">
        <v>333</v>
      </c>
      <c r="J50" s="496">
        <v>13</v>
      </c>
    </row>
    <row r="51" spans="1:10" ht="45">
      <c r="A51" s="595">
        <v>45</v>
      </c>
      <c r="B51" s="595">
        <v>1</v>
      </c>
      <c r="C51" s="515"/>
      <c r="D51" s="437" t="s">
        <v>881</v>
      </c>
      <c r="E51" s="587">
        <v>1448000</v>
      </c>
      <c r="F51" s="587">
        <v>1448000</v>
      </c>
      <c r="G51" s="587">
        <v>0</v>
      </c>
      <c r="H51" s="587">
        <v>0</v>
      </c>
      <c r="I51" s="437" t="s">
        <v>756</v>
      </c>
      <c r="J51" s="496">
        <v>22</v>
      </c>
    </row>
    <row r="52" spans="1:10" ht="33.75">
      <c r="A52" s="595">
        <v>46</v>
      </c>
      <c r="B52" s="595">
        <v>1</v>
      </c>
      <c r="C52" s="515"/>
      <c r="D52" s="437" t="s">
        <v>880</v>
      </c>
      <c r="E52" s="587">
        <v>300000</v>
      </c>
      <c r="F52" s="587">
        <v>300000</v>
      </c>
      <c r="G52" s="587">
        <v>0</v>
      </c>
      <c r="H52" s="587">
        <v>0</v>
      </c>
      <c r="I52" s="437" t="s">
        <v>848</v>
      </c>
      <c r="J52" s="557">
        <v>14</v>
      </c>
    </row>
    <row r="53" spans="1:10" ht="63.75" customHeight="1">
      <c r="A53" s="595">
        <v>47</v>
      </c>
      <c r="B53" s="595">
        <v>1</v>
      </c>
      <c r="C53" s="515"/>
      <c r="D53" s="437" t="s">
        <v>879</v>
      </c>
      <c r="E53" s="587">
        <v>2352400</v>
      </c>
      <c r="F53" s="587">
        <v>0</v>
      </c>
      <c r="G53" s="587">
        <v>0</v>
      </c>
      <c r="H53" s="587">
        <v>2352400</v>
      </c>
      <c r="I53" s="437" t="s">
        <v>838</v>
      </c>
      <c r="J53" s="496">
        <v>57</v>
      </c>
    </row>
    <row r="54" spans="1:10" ht="71.25" customHeight="1">
      <c r="A54" s="595">
        <v>48</v>
      </c>
      <c r="B54" s="595">
        <v>2</v>
      </c>
      <c r="C54" s="514" t="s">
        <v>822</v>
      </c>
      <c r="D54" s="437" t="s">
        <v>878</v>
      </c>
      <c r="E54" s="587">
        <v>1200000</v>
      </c>
      <c r="F54" s="587">
        <v>0</v>
      </c>
      <c r="G54" s="587">
        <v>0</v>
      </c>
      <c r="H54" s="587">
        <v>1200000</v>
      </c>
      <c r="I54" s="437" t="s">
        <v>836</v>
      </c>
      <c r="J54" s="496">
        <v>2</v>
      </c>
    </row>
    <row r="55" spans="1:10" ht="33" customHeight="1">
      <c r="A55" s="595">
        <v>49</v>
      </c>
      <c r="B55" s="595">
        <v>2</v>
      </c>
      <c r="C55" s="518"/>
      <c r="D55" s="437" t="s">
        <v>734</v>
      </c>
      <c r="E55" s="587">
        <v>1000000</v>
      </c>
      <c r="F55" s="587">
        <v>0</v>
      </c>
      <c r="G55" s="587">
        <v>0</v>
      </c>
      <c r="H55" s="587">
        <v>1000000</v>
      </c>
      <c r="I55" s="437" t="s">
        <v>836</v>
      </c>
      <c r="J55" s="557">
        <v>3</v>
      </c>
    </row>
    <row r="56" spans="1:10" ht="88.5" customHeight="1">
      <c r="A56" s="595">
        <v>50</v>
      </c>
      <c r="B56" s="595">
        <v>2</v>
      </c>
      <c r="C56" s="518"/>
      <c r="D56" s="437" t="s">
        <v>849</v>
      </c>
      <c r="E56" s="587">
        <v>10000000</v>
      </c>
      <c r="F56" s="587">
        <v>5000000</v>
      </c>
      <c r="G56" s="587">
        <v>5000000</v>
      </c>
      <c r="H56" s="587">
        <v>0</v>
      </c>
      <c r="I56" s="437" t="s">
        <v>850</v>
      </c>
      <c r="J56" s="496">
        <v>5</v>
      </c>
    </row>
    <row r="57" spans="1:10" ht="44.25" customHeight="1">
      <c r="A57" s="595">
        <v>51</v>
      </c>
      <c r="B57" s="595">
        <v>2</v>
      </c>
      <c r="C57" s="515"/>
      <c r="D57" s="437" t="s">
        <v>877</v>
      </c>
      <c r="E57" s="587">
        <v>457600</v>
      </c>
      <c r="F57" s="587">
        <v>0</v>
      </c>
      <c r="G57" s="587">
        <v>0</v>
      </c>
      <c r="H57" s="587">
        <v>457600</v>
      </c>
      <c r="I57" s="437" t="s">
        <v>851</v>
      </c>
      <c r="J57" s="496">
        <v>58</v>
      </c>
    </row>
    <row r="58" spans="1:10" ht="67.5">
      <c r="A58" s="595">
        <v>52</v>
      </c>
      <c r="B58" s="595">
        <v>3</v>
      </c>
      <c r="C58" s="514" t="s">
        <v>821</v>
      </c>
      <c r="D58" s="437" t="s">
        <v>852</v>
      </c>
      <c r="E58" s="587">
        <v>300000</v>
      </c>
      <c r="F58" s="587">
        <v>300000</v>
      </c>
      <c r="G58" s="587">
        <v>0</v>
      </c>
      <c r="H58" s="587">
        <v>0</v>
      </c>
      <c r="I58" s="437" t="s">
        <v>365</v>
      </c>
      <c r="J58" s="557">
        <v>15</v>
      </c>
    </row>
    <row r="59" spans="1:10" ht="37.5" customHeight="1">
      <c r="A59" s="595">
        <v>53</v>
      </c>
      <c r="B59" s="595">
        <v>3</v>
      </c>
      <c r="C59" s="514"/>
      <c r="D59" s="437" t="s">
        <v>826</v>
      </c>
      <c r="E59" s="587">
        <v>3900000</v>
      </c>
      <c r="F59" s="587">
        <v>3900000</v>
      </c>
      <c r="G59" s="587">
        <v>0</v>
      </c>
      <c r="H59" s="587">
        <v>0</v>
      </c>
      <c r="I59" s="437" t="s">
        <v>853</v>
      </c>
      <c r="J59" s="496">
        <v>4</v>
      </c>
    </row>
    <row r="60" spans="1:10" ht="68.25" customHeight="1">
      <c r="A60" s="595">
        <v>54</v>
      </c>
      <c r="B60" s="595">
        <v>3</v>
      </c>
      <c r="C60" s="518"/>
      <c r="D60" s="437" t="s">
        <v>854</v>
      </c>
      <c r="E60" s="587">
        <v>2201800</v>
      </c>
      <c r="F60" s="587">
        <v>2201800</v>
      </c>
      <c r="G60" s="587">
        <v>0</v>
      </c>
      <c r="H60" s="587">
        <v>0</v>
      </c>
      <c r="I60" s="437" t="s">
        <v>855</v>
      </c>
      <c r="J60" s="496">
        <v>23</v>
      </c>
    </row>
    <row r="61" spans="1:10" ht="93.75" customHeight="1">
      <c r="A61" s="595">
        <v>55</v>
      </c>
      <c r="B61" s="595">
        <v>3</v>
      </c>
      <c r="C61" s="514"/>
      <c r="D61" s="437" t="s">
        <v>737</v>
      </c>
      <c r="E61" s="587">
        <v>2250000</v>
      </c>
      <c r="F61" s="587">
        <v>2250000</v>
      </c>
      <c r="G61" s="587">
        <v>0</v>
      </c>
      <c r="H61" s="587">
        <v>0</v>
      </c>
      <c r="I61" s="437" t="s">
        <v>856</v>
      </c>
      <c r="J61" s="586">
        <v>8</v>
      </c>
    </row>
    <row r="62" spans="1:10" ht="48.75" customHeight="1">
      <c r="A62" s="595">
        <v>56</v>
      </c>
      <c r="B62" s="595">
        <v>3</v>
      </c>
      <c r="C62" s="514"/>
      <c r="D62" s="437" t="s">
        <v>857</v>
      </c>
      <c r="E62" s="587">
        <v>300000</v>
      </c>
      <c r="F62" s="587">
        <v>300000</v>
      </c>
      <c r="G62" s="587">
        <v>0</v>
      </c>
      <c r="H62" s="587">
        <v>0</v>
      </c>
      <c r="I62" s="437" t="s">
        <v>858</v>
      </c>
      <c r="J62" s="586">
        <v>16</v>
      </c>
    </row>
    <row r="63" spans="1:10" ht="46.5" customHeight="1">
      <c r="A63" s="595">
        <v>57</v>
      </c>
      <c r="B63" s="595">
        <v>3</v>
      </c>
      <c r="C63" s="518"/>
      <c r="D63" s="437" t="s">
        <v>859</v>
      </c>
      <c r="E63" s="587">
        <v>1000000</v>
      </c>
      <c r="F63" s="587">
        <v>0</v>
      </c>
      <c r="G63" s="587">
        <v>0</v>
      </c>
      <c r="H63" s="587">
        <v>1000000</v>
      </c>
      <c r="I63" s="437" t="s">
        <v>838</v>
      </c>
      <c r="J63" s="586">
        <v>59</v>
      </c>
    </row>
    <row r="64" spans="1:10" ht="42.75" customHeight="1">
      <c r="A64" s="595">
        <v>58</v>
      </c>
      <c r="B64" s="595">
        <v>3</v>
      </c>
      <c r="C64" s="518"/>
      <c r="D64" s="437" t="s">
        <v>916</v>
      </c>
      <c r="E64" s="587">
        <v>4375000</v>
      </c>
      <c r="F64" s="587">
        <v>0</v>
      </c>
      <c r="G64" s="587">
        <v>0</v>
      </c>
      <c r="H64" s="587">
        <v>4375000</v>
      </c>
      <c r="I64" s="437" t="s">
        <v>838</v>
      </c>
      <c r="J64" s="557">
        <v>60</v>
      </c>
    </row>
    <row r="65" spans="1:10" ht="39" customHeight="1">
      <c r="A65" s="595">
        <v>59</v>
      </c>
      <c r="B65" s="595">
        <v>3</v>
      </c>
      <c r="C65" s="514"/>
      <c r="D65" s="437" t="s">
        <v>864</v>
      </c>
      <c r="E65" s="587">
        <v>599000</v>
      </c>
      <c r="F65" s="587">
        <v>0</v>
      </c>
      <c r="G65" s="587">
        <v>0</v>
      </c>
      <c r="H65" s="587">
        <v>599000</v>
      </c>
      <c r="I65" s="437" t="s">
        <v>865</v>
      </c>
      <c r="J65" s="496">
        <v>61</v>
      </c>
    </row>
    <row r="66" spans="1:10" ht="38.25" customHeight="1">
      <c r="A66" s="595">
        <v>60</v>
      </c>
      <c r="B66" s="595">
        <v>3</v>
      </c>
      <c r="C66" s="514"/>
      <c r="D66" s="437" t="s">
        <v>863</v>
      </c>
      <c r="E66" s="587">
        <v>1160000</v>
      </c>
      <c r="F66" s="587">
        <v>1160000</v>
      </c>
      <c r="G66" s="587">
        <v>0</v>
      </c>
      <c r="H66" s="587">
        <v>0</v>
      </c>
      <c r="I66" s="437" t="s">
        <v>860</v>
      </c>
      <c r="J66" s="586">
        <v>17</v>
      </c>
    </row>
    <row r="67" spans="1:10" ht="40.5" customHeight="1">
      <c r="A67" s="596">
        <v>61</v>
      </c>
      <c r="B67" s="596">
        <v>3</v>
      </c>
      <c r="C67" s="597"/>
      <c r="D67" s="598" t="s">
        <v>862</v>
      </c>
      <c r="E67" s="587">
        <v>1000000</v>
      </c>
      <c r="F67" s="587">
        <v>0</v>
      </c>
      <c r="G67" s="587">
        <v>0</v>
      </c>
      <c r="H67" s="587">
        <v>1000000</v>
      </c>
      <c r="I67" s="598" t="s">
        <v>861</v>
      </c>
      <c r="J67" s="591">
        <v>62</v>
      </c>
    </row>
    <row r="80" spans="1:10">
      <c r="C80" s="517"/>
    </row>
    <row r="81" spans="3:3">
      <c r="C81" s="517"/>
    </row>
    <row r="82" spans="3:3">
      <c r="C82" s="517"/>
    </row>
    <row r="83" spans="3:3">
      <c r="C83" s="517"/>
    </row>
    <row r="84" spans="3:3">
      <c r="C84" s="517"/>
    </row>
    <row r="85" spans="3:3">
      <c r="C85" s="517"/>
    </row>
    <row r="89" spans="3:3">
      <c r="C89" s="517"/>
    </row>
  </sheetData>
  <mergeCells count="8">
    <mergeCell ref="H5:H6"/>
    <mergeCell ref="I5:I6"/>
    <mergeCell ref="A5:A6"/>
    <mergeCell ref="C5:C6"/>
    <mergeCell ref="D5:D6"/>
    <mergeCell ref="E5:E6"/>
    <mergeCell ref="F5:F6"/>
    <mergeCell ref="G5:G6"/>
  </mergeCells>
  <phoneticPr fontId="5" type="noConversion"/>
  <printOptions horizontalCentered="1"/>
  <pageMargins left="0.23622047244094491" right="0.19685039370078741" top="0.55118110236220474" bottom="0.6692913385826772" header="0.15748031496062992" footer="0.39370078740157483"/>
  <pageSetup paperSize="9" scale="80" orientation="landscape" r:id="rId1"/>
  <headerFooter>
    <oddFooter>&amp;Cหน้าที่ &amp;P จาก &amp;N</oddFooter>
  </headerFooter>
</worksheet>
</file>

<file path=xl/worksheets/sheet3.xml><?xml version="1.0" encoding="utf-8"?>
<worksheet xmlns="http://schemas.openxmlformats.org/spreadsheetml/2006/main" xmlns:r="http://schemas.openxmlformats.org/officeDocument/2006/relationships">
  <sheetPr>
    <tabColor rgb="FFFFFF00"/>
  </sheetPr>
  <dimension ref="A1:X125"/>
  <sheetViews>
    <sheetView showGridLines="0" view="pageBreakPreview" topLeftCell="A40" zoomScaleSheetLayoutView="100" workbookViewId="0">
      <selection activeCell="L88" sqref="L88"/>
    </sheetView>
  </sheetViews>
  <sheetFormatPr defaultColWidth="9" defaultRowHeight="11.25"/>
  <cols>
    <col min="1" max="1" width="5.7109375" style="465" customWidth="1"/>
    <col min="2" max="2" width="5.7109375" style="537" customWidth="1"/>
    <col min="3" max="4" width="5.7109375" style="465" hidden="1" customWidth="1"/>
    <col min="5" max="5" width="22.28515625" style="513" customWidth="1"/>
    <col min="6" max="6" width="33" style="499" customWidth="1"/>
    <col min="7" max="7" width="12.85546875" style="497" customWidth="1"/>
    <col min="8" max="8" width="7.5703125" style="498" customWidth="1"/>
    <col min="9" max="10" width="3.42578125" style="498" customWidth="1"/>
    <col min="11" max="11" width="10.42578125" style="498" customWidth="1"/>
    <col min="12" max="12" width="32" style="498" customWidth="1"/>
    <col min="13" max="14" width="3.140625" style="465" hidden="1" customWidth="1"/>
    <col min="15" max="17" width="3.140625" style="465" customWidth="1"/>
    <col min="18" max="18" width="12.42578125" style="465" bestFit="1" customWidth="1"/>
    <col min="19" max="16384" width="9" style="465"/>
  </cols>
  <sheetData>
    <row r="1" spans="1:24" ht="12">
      <c r="A1" s="463" t="s">
        <v>589</v>
      </c>
      <c r="C1" s="463"/>
      <c r="D1" s="464"/>
      <c r="F1" s="521" t="str">
        <f>$K$2</f>
        <v>ü</v>
      </c>
      <c r="G1" s="522"/>
      <c r="H1" s="523"/>
      <c r="I1" s="523"/>
      <c r="J1" s="523"/>
      <c r="K1" s="523"/>
      <c r="L1" s="523"/>
      <c r="O1" s="620">
        <v>0.75641025641025605</v>
      </c>
      <c r="P1" s="620"/>
      <c r="Q1" s="620"/>
      <c r="R1" s="620"/>
    </row>
    <row r="2" spans="1:24">
      <c r="A2" s="463" t="s">
        <v>608</v>
      </c>
      <c r="C2" s="463"/>
      <c r="D2" s="464"/>
      <c r="F2" s="524"/>
      <c r="G2" s="522"/>
      <c r="H2" s="523"/>
      <c r="I2" s="523"/>
      <c r="J2" s="523"/>
      <c r="K2" s="525" t="s">
        <v>591</v>
      </c>
      <c r="L2" s="523"/>
      <c r="R2" s="498"/>
    </row>
    <row r="3" spans="1:24">
      <c r="D3" s="466"/>
      <c r="O3" s="495">
        <v>0.75641025641025605</v>
      </c>
    </row>
    <row r="4" spans="1:24">
      <c r="D4" s="466"/>
      <c r="F4" s="500"/>
    </row>
    <row r="5" spans="1:24" ht="45">
      <c r="A5" s="621" t="s">
        <v>518</v>
      </c>
      <c r="B5" s="538" t="s">
        <v>276</v>
      </c>
      <c r="C5" s="185" t="s">
        <v>276</v>
      </c>
      <c r="D5" s="185" t="s">
        <v>276</v>
      </c>
      <c r="E5" s="612" t="s">
        <v>270</v>
      </c>
      <c r="F5" s="623" t="s">
        <v>499</v>
      </c>
      <c r="G5" s="625" t="s">
        <v>113</v>
      </c>
      <c r="H5" s="627" t="s">
        <v>558</v>
      </c>
      <c r="I5" s="628"/>
      <c r="J5" s="629"/>
      <c r="K5" s="645" t="s">
        <v>605</v>
      </c>
      <c r="L5" s="623" t="s">
        <v>509</v>
      </c>
      <c r="M5" s="630" t="s">
        <v>419</v>
      </c>
      <c r="N5" s="631"/>
      <c r="O5" s="639" t="s">
        <v>740</v>
      </c>
      <c r="P5" s="630" t="s">
        <v>332</v>
      </c>
      <c r="Q5" s="631"/>
      <c r="R5" s="467"/>
      <c r="S5" s="467"/>
    </row>
    <row r="6" spans="1:24" ht="33.75">
      <c r="A6" s="622"/>
      <c r="B6" s="539" t="s">
        <v>499</v>
      </c>
      <c r="C6" s="486" t="s">
        <v>330</v>
      </c>
      <c r="D6" s="186" t="s">
        <v>471</v>
      </c>
      <c r="E6" s="613"/>
      <c r="F6" s="624"/>
      <c r="G6" s="626"/>
      <c r="H6" s="501" t="s">
        <v>606</v>
      </c>
      <c r="I6" s="635" t="s">
        <v>607</v>
      </c>
      <c r="J6" s="636"/>
      <c r="K6" s="624"/>
      <c r="L6" s="624"/>
      <c r="M6" s="487" t="s">
        <v>418</v>
      </c>
      <c r="N6" s="488" t="s">
        <v>420</v>
      </c>
      <c r="O6" s="640"/>
      <c r="P6" s="487" t="s">
        <v>332</v>
      </c>
      <c r="Q6" s="488" t="s">
        <v>420</v>
      </c>
      <c r="S6" s="467"/>
    </row>
    <row r="7" spans="1:24" ht="78.75">
      <c r="A7" s="648">
        <v>1</v>
      </c>
      <c r="B7" s="540"/>
      <c r="C7" s="489"/>
      <c r="D7" s="490"/>
      <c r="E7" s="650" t="s">
        <v>468</v>
      </c>
      <c r="F7" s="652" t="s">
        <v>757</v>
      </c>
      <c r="G7" s="653">
        <v>30000000</v>
      </c>
      <c r="H7" s="643" t="str">
        <f>+$F$1</f>
        <v>ü</v>
      </c>
      <c r="I7" s="637"/>
      <c r="J7" s="646"/>
      <c r="K7" s="641"/>
      <c r="L7" s="520" t="s">
        <v>475</v>
      </c>
      <c r="M7" s="491"/>
      <c r="N7" s="492"/>
      <c r="O7" s="492">
        <v>1</v>
      </c>
      <c r="P7" s="491"/>
      <c r="Q7" s="493"/>
      <c r="S7" s="467"/>
    </row>
    <row r="8" spans="1:24" s="466" customFormat="1" ht="59.25">
      <c r="A8" s="649"/>
      <c r="B8" s="541">
        <v>14</v>
      </c>
      <c r="C8" s="469">
        <v>3</v>
      </c>
      <c r="D8" s="470">
        <v>1</v>
      </c>
      <c r="E8" s="651"/>
      <c r="F8" s="634"/>
      <c r="G8" s="654"/>
      <c r="H8" s="644"/>
      <c r="I8" s="638"/>
      <c r="J8" s="647"/>
      <c r="K8" s="642"/>
      <c r="L8" s="437" t="s">
        <v>476</v>
      </c>
      <c r="M8" s="471" t="str">
        <f>+$K$2</f>
        <v>ü</v>
      </c>
      <c r="N8" s="471"/>
      <c r="O8" s="492">
        <v>1</v>
      </c>
      <c r="P8" s="471"/>
      <c r="Q8" s="468">
        <v>1</v>
      </c>
      <c r="R8" s="472">
        <f>SUM(G7:G40)</f>
        <v>417248197</v>
      </c>
      <c r="S8" s="473">
        <f>+R8-399248197</f>
        <v>18000000</v>
      </c>
      <c r="T8" s="466" t="s">
        <v>337</v>
      </c>
    </row>
    <row r="9" spans="1:24" s="466" customFormat="1" ht="78.75">
      <c r="A9" s="474">
        <f>A7+1</f>
        <v>2</v>
      </c>
      <c r="B9" s="541">
        <v>15</v>
      </c>
      <c r="C9" s="469">
        <v>3</v>
      </c>
      <c r="D9" s="470">
        <v>2</v>
      </c>
      <c r="E9" s="514"/>
      <c r="F9" s="437" t="s">
        <v>758</v>
      </c>
      <c r="G9" s="502">
        <v>18000000</v>
      </c>
      <c r="H9" s="545" t="str">
        <f>+$F$1</f>
        <v>ü</v>
      </c>
      <c r="I9" s="476"/>
      <c r="J9" s="484"/>
      <c r="K9" s="503"/>
      <c r="L9" s="437" t="s">
        <v>477</v>
      </c>
      <c r="M9" s="471" t="str">
        <f>+M8</f>
        <v>ü</v>
      </c>
      <c r="N9" s="471"/>
      <c r="O9" s="492">
        <v>1</v>
      </c>
      <c r="P9" s="471"/>
      <c r="Q9" s="474">
        <v>1</v>
      </c>
      <c r="S9" s="466" t="s">
        <v>338</v>
      </c>
      <c r="X9" s="466" t="s">
        <v>339</v>
      </c>
    </row>
    <row r="10" spans="1:24" s="466" customFormat="1" ht="56.25">
      <c r="A10" s="474">
        <f t="shared" ref="A10:A69" si="0">A9+1</f>
        <v>3</v>
      </c>
      <c r="B10" s="541">
        <v>16</v>
      </c>
      <c r="C10" s="469">
        <v>3</v>
      </c>
      <c r="D10" s="470">
        <v>3</v>
      </c>
      <c r="E10" s="515"/>
      <c r="F10" s="437" t="s">
        <v>759</v>
      </c>
      <c r="G10" s="502">
        <v>24000000</v>
      </c>
      <c r="H10" s="545" t="str">
        <f>+$F$1</f>
        <v>ü</v>
      </c>
      <c r="I10" s="476"/>
      <c r="J10" s="484"/>
      <c r="K10" s="503"/>
      <c r="L10" s="504" t="s">
        <v>478</v>
      </c>
      <c r="M10" s="471" t="str">
        <f t="shared" ref="M10:M32" si="1">+M9</f>
        <v>ü</v>
      </c>
      <c r="N10" s="471"/>
      <c r="O10" s="492">
        <v>1</v>
      </c>
      <c r="P10" s="471"/>
      <c r="Q10" s="474">
        <v>1</v>
      </c>
    </row>
    <row r="11" spans="1:24" s="466" customFormat="1" ht="90">
      <c r="A11" s="474">
        <f t="shared" si="0"/>
        <v>4</v>
      </c>
      <c r="B11" s="541"/>
      <c r="C11" s="469">
        <v>3</v>
      </c>
      <c r="D11" s="470">
        <v>4</v>
      </c>
      <c r="E11" s="515"/>
      <c r="F11" s="437" t="s">
        <v>760</v>
      </c>
      <c r="G11" s="502">
        <v>8000000</v>
      </c>
      <c r="H11" s="475"/>
      <c r="I11" s="476"/>
      <c r="J11" s="484"/>
      <c r="K11" s="503" t="str">
        <f>+$F$1</f>
        <v>ü</v>
      </c>
      <c r="L11" s="504" t="s">
        <v>479</v>
      </c>
      <c r="M11" s="471" t="str">
        <f t="shared" si="1"/>
        <v>ü</v>
      </c>
      <c r="N11" s="471"/>
      <c r="O11" s="492">
        <v>1</v>
      </c>
      <c r="P11" s="471"/>
      <c r="Q11" s="474">
        <v>1</v>
      </c>
    </row>
    <row r="12" spans="1:24" s="466" customFormat="1" ht="67.5">
      <c r="A12" s="474">
        <f t="shared" si="0"/>
        <v>5</v>
      </c>
      <c r="B12" s="541"/>
      <c r="C12" s="469">
        <v>3</v>
      </c>
      <c r="D12" s="470">
        <v>5</v>
      </c>
      <c r="E12" s="515"/>
      <c r="F12" s="437" t="s">
        <v>761</v>
      </c>
      <c r="G12" s="502">
        <v>8200000</v>
      </c>
      <c r="H12" s="475"/>
      <c r="I12" s="476"/>
      <c r="J12" s="546" t="str">
        <f t="shared" ref="J12:J37" si="2">+$F$1</f>
        <v>ü</v>
      </c>
      <c r="K12" s="545"/>
      <c r="L12" s="437" t="s">
        <v>762</v>
      </c>
      <c r="M12" s="471" t="str">
        <f t="shared" si="1"/>
        <v>ü</v>
      </c>
      <c r="N12" s="471"/>
      <c r="O12" s="492">
        <v>1</v>
      </c>
      <c r="P12" s="471"/>
      <c r="Q12" s="474">
        <v>1</v>
      </c>
    </row>
    <row r="13" spans="1:24" s="466" customFormat="1" ht="67.5">
      <c r="A13" s="474">
        <f t="shared" si="0"/>
        <v>6</v>
      </c>
      <c r="B13" s="541">
        <v>17</v>
      </c>
      <c r="C13" s="469">
        <v>3</v>
      </c>
      <c r="D13" s="470">
        <v>6</v>
      </c>
      <c r="E13" s="515"/>
      <c r="F13" s="437" t="s">
        <v>763</v>
      </c>
      <c r="G13" s="502">
        <v>15330000</v>
      </c>
      <c r="H13" s="475"/>
      <c r="I13" s="476"/>
      <c r="J13" s="546" t="str">
        <f t="shared" si="2"/>
        <v>ü</v>
      </c>
      <c r="K13" s="545"/>
      <c r="L13" s="437" t="s">
        <v>762</v>
      </c>
      <c r="M13" s="471" t="str">
        <f t="shared" si="1"/>
        <v>ü</v>
      </c>
      <c r="N13" s="471"/>
      <c r="O13" s="492">
        <v>1</v>
      </c>
      <c r="P13" s="471"/>
      <c r="Q13" s="474">
        <v>1</v>
      </c>
    </row>
    <row r="14" spans="1:24" s="466" customFormat="1" ht="67.5">
      <c r="A14" s="474">
        <f t="shared" si="0"/>
        <v>7</v>
      </c>
      <c r="B14" s="541"/>
      <c r="C14" s="469">
        <v>3</v>
      </c>
      <c r="D14" s="470">
        <v>7</v>
      </c>
      <c r="E14" s="515"/>
      <c r="F14" s="437" t="s">
        <v>764</v>
      </c>
      <c r="G14" s="502">
        <v>25000000</v>
      </c>
      <c r="H14" s="475"/>
      <c r="I14" s="476"/>
      <c r="J14" s="546" t="str">
        <f t="shared" si="2"/>
        <v>ü</v>
      </c>
      <c r="K14" s="545"/>
      <c r="L14" s="437" t="s">
        <v>765</v>
      </c>
      <c r="M14" s="471" t="str">
        <f t="shared" si="1"/>
        <v>ü</v>
      </c>
      <c r="N14" s="471"/>
      <c r="O14" s="492">
        <v>1</v>
      </c>
      <c r="P14" s="471"/>
      <c r="Q14" s="474">
        <v>1</v>
      </c>
    </row>
    <row r="15" spans="1:24" s="466" customFormat="1" ht="56.25">
      <c r="A15" s="474">
        <f t="shared" si="0"/>
        <v>8</v>
      </c>
      <c r="B15" s="541"/>
      <c r="C15" s="469">
        <v>3</v>
      </c>
      <c r="D15" s="470">
        <v>8</v>
      </c>
      <c r="E15" s="515"/>
      <c r="F15" s="437" t="s">
        <v>766</v>
      </c>
      <c r="G15" s="502">
        <v>11950000</v>
      </c>
      <c r="H15" s="475"/>
      <c r="I15" s="476"/>
      <c r="J15" s="546" t="str">
        <f t="shared" si="2"/>
        <v>ü</v>
      </c>
      <c r="K15" s="545"/>
      <c r="L15" s="437" t="s">
        <v>762</v>
      </c>
      <c r="M15" s="471" t="str">
        <f t="shared" si="1"/>
        <v>ü</v>
      </c>
      <c r="N15" s="471"/>
      <c r="O15" s="492">
        <v>1</v>
      </c>
      <c r="P15" s="471"/>
      <c r="Q15" s="474">
        <v>1</v>
      </c>
    </row>
    <row r="16" spans="1:24" s="466" customFormat="1" ht="67.5">
      <c r="A16" s="474">
        <f t="shared" si="0"/>
        <v>9</v>
      </c>
      <c r="B16" s="541"/>
      <c r="C16" s="469">
        <v>3</v>
      </c>
      <c r="D16" s="470">
        <v>9</v>
      </c>
      <c r="E16" s="515"/>
      <c r="F16" s="437" t="s">
        <v>767</v>
      </c>
      <c r="G16" s="502">
        <v>47616000</v>
      </c>
      <c r="H16" s="475"/>
      <c r="I16" s="476"/>
      <c r="J16" s="546" t="str">
        <f t="shared" si="2"/>
        <v>ü</v>
      </c>
      <c r="K16" s="545"/>
      <c r="L16" s="437" t="s">
        <v>768</v>
      </c>
      <c r="M16" s="471" t="str">
        <f t="shared" si="1"/>
        <v>ü</v>
      </c>
      <c r="N16" s="471"/>
      <c r="O16" s="492">
        <v>1</v>
      </c>
      <c r="P16" s="471"/>
      <c r="Q16" s="474">
        <v>1</v>
      </c>
    </row>
    <row r="17" spans="1:17" s="466" customFormat="1" ht="67.5">
      <c r="A17" s="474">
        <f t="shared" si="0"/>
        <v>10</v>
      </c>
      <c r="B17" s="541"/>
      <c r="C17" s="469">
        <v>3</v>
      </c>
      <c r="D17" s="470">
        <v>10</v>
      </c>
      <c r="E17" s="515"/>
      <c r="F17" s="437" t="s">
        <v>769</v>
      </c>
      <c r="G17" s="502">
        <v>24000000</v>
      </c>
      <c r="H17" s="475"/>
      <c r="I17" s="476"/>
      <c r="J17" s="546" t="str">
        <f t="shared" si="2"/>
        <v>ü</v>
      </c>
      <c r="K17" s="545"/>
      <c r="L17" s="437" t="s">
        <v>762</v>
      </c>
      <c r="M17" s="471" t="str">
        <f t="shared" si="1"/>
        <v>ü</v>
      </c>
      <c r="N17" s="471"/>
      <c r="O17" s="492">
        <v>1</v>
      </c>
      <c r="P17" s="471"/>
      <c r="Q17" s="474">
        <v>1</v>
      </c>
    </row>
    <row r="18" spans="1:17" s="466" customFormat="1" ht="56.25">
      <c r="A18" s="474">
        <f t="shared" si="0"/>
        <v>11</v>
      </c>
      <c r="B18" s="541"/>
      <c r="C18" s="469">
        <v>3</v>
      </c>
      <c r="D18" s="470">
        <v>11</v>
      </c>
      <c r="E18" s="515"/>
      <c r="F18" s="437" t="s">
        <v>770</v>
      </c>
      <c r="G18" s="502">
        <v>27340000</v>
      </c>
      <c r="H18" s="475"/>
      <c r="I18" s="476"/>
      <c r="J18" s="546" t="str">
        <f t="shared" si="2"/>
        <v>ü</v>
      </c>
      <c r="K18" s="545"/>
      <c r="L18" s="437" t="s">
        <v>762</v>
      </c>
      <c r="M18" s="471" t="str">
        <f t="shared" si="1"/>
        <v>ü</v>
      </c>
      <c r="N18" s="471"/>
      <c r="O18" s="492">
        <v>1</v>
      </c>
      <c r="P18" s="471"/>
      <c r="Q18" s="474">
        <v>1</v>
      </c>
    </row>
    <row r="19" spans="1:17" s="466" customFormat="1" ht="67.5">
      <c r="A19" s="474">
        <f t="shared" si="0"/>
        <v>12</v>
      </c>
      <c r="B19" s="541"/>
      <c r="C19" s="469">
        <v>3</v>
      </c>
      <c r="D19" s="470">
        <v>12</v>
      </c>
      <c r="E19" s="515"/>
      <c r="F19" s="437" t="s">
        <v>771</v>
      </c>
      <c r="G19" s="502">
        <v>13780000</v>
      </c>
      <c r="H19" s="475"/>
      <c r="I19" s="476"/>
      <c r="J19" s="546" t="str">
        <f t="shared" si="2"/>
        <v>ü</v>
      </c>
      <c r="K19" s="545"/>
      <c r="L19" s="437" t="s">
        <v>772</v>
      </c>
      <c r="M19" s="471" t="str">
        <f t="shared" si="1"/>
        <v>ü</v>
      </c>
      <c r="N19" s="471"/>
      <c r="O19" s="492">
        <v>1</v>
      </c>
      <c r="P19" s="471"/>
      <c r="Q19" s="474">
        <v>1</v>
      </c>
    </row>
    <row r="20" spans="1:17" s="466" customFormat="1" ht="56.25">
      <c r="A20" s="474">
        <f t="shared" si="0"/>
        <v>13</v>
      </c>
      <c r="B20" s="541"/>
      <c r="C20" s="469">
        <v>3</v>
      </c>
      <c r="D20" s="470">
        <v>13</v>
      </c>
      <c r="E20" s="515"/>
      <c r="F20" s="437" t="s">
        <v>773</v>
      </c>
      <c r="G20" s="502">
        <v>16000000</v>
      </c>
      <c r="H20" s="475"/>
      <c r="I20" s="476"/>
      <c r="J20" s="546" t="str">
        <f t="shared" si="2"/>
        <v>ü</v>
      </c>
      <c r="K20" s="545"/>
      <c r="L20" s="437" t="s">
        <v>774</v>
      </c>
      <c r="M20" s="471" t="str">
        <f t="shared" si="1"/>
        <v>ü</v>
      </c>
      <c r="N20" s="471"/>
      <c r="O20" s="492">
        <v>1</v>
      </c>
      <c r="P20" s="471"/>
      <c r="Q20" s="474">
        <v>1</v>
      </c>
    </row>
    <row r="21" spans="1:17" s="466" customFormat="1" ht="67.5">
      <c r="A21" s="474">
        <f t="shared" si="0"/>
        <v>14</v>
      </c>
      <c r="B21" s="541"/>
      <c r="C21" s="469">
        <v>3</v>
      </c>
      <c r="D21" s="470">
        <v>14</v>
      </c>
      <c r="E21" s="515"/>
      <c r="F21" s="437" t="s">
        <v>775</v>
      </c>
      <c r="G21" s="502">
        <v>10550000</v>
      </c>
      <c r="H21" s="475"/>
      <c r="I21" s="476"/>
      <c r="J21" s="546" t="str">
        <f t="shared" si="2"/>
        <v>ü</v>
      </c>
      <c r="K21" s="545"/>
      <c r="L21" s="437" t="s">
        <v>776</v>
      </c>
      <c r="M21" s="471" t="str">
        <f t="shared" si="1"/>
        <v>ü</v>
      </c>
      <c r="N21" s="471"/>
      <c r="O21" s="492">
        <v>1</v>
      </c>
      <c r="P21" s="471"/>
      <c r="Q21" s="474">
        <v>1</v>
      </c>
    </row>
    <row r="22" spans="1:17" s="466" customFormat="1" ht="90">
      <c r="A22" s="474">
        <f t="shared" si="0"/>
        <v>15</v>
      </c>
      <c r="B22" s="541"/>
      <c r="C22" s="469">
        <v>3</v>
      </c>
      <c r="D22" s="470">
        <v>15</v>
      </c>
      <c r="E22" s="515"/>
      <c r="F22" s="437" t="s">
        <v>777</v>
      </c>
      <c r="G22" s="502">
        <v>11829000</v>
      </c>
      <c r="H22" s="475"/>
      <c r="I22" s="476"/>
      <c r="J22" s="546" t="str">
        <f t="shared" si="2"/>
        <v>ü</v>
      </c>
      <c r="K22" s="545"/>
      <c r="L22" s="437" t="s">
        <v>778</v>
      </c>
      <c r="M22" s="471" t="str">
        <f t="shared" si="1"/>
        <v>ü</v>
      </c>
      <c r="N22" s="471"/>
      <c r="O22" s="492">
        <v>1</v>
      </c>
      <c r="P22" s="471"/>
      <c r="Q22" s="474">
        <v>1</v>
      </c>
    </row>
    <row r="23" spans="1:17" s="466" customFormat="1" ht="78.75">
      <c r="A23" s="474">
        <f t="shared" si="0"/>
        <v>16</v>
      </c>
      <c r="B23" s="541"/>
      <c r="C23" s="469">
        <v>3</v>
      </c>
      <c r="D23" s="470">
        <v>16</v>
      </c>
      <c r="E23" s="515"/>
      <c r="F23" s="437" t="s">
        <v>779</v>
      </c>
      <c r="G23" s="502">
        <v>5558000</v>
      </c>
      <c r="H23" s="475"/>
      <c r="I23" s="476"/>
      <c r="J23" s="546" t="str">
        <f t="shared" si="2"/>
        <v>ü</v>
      </c>
      <c r="K23" s="545"/>
      <c r="L23" s="437" t="s">
        <v>762</v>
      </c>
      <c r="M23" s="471" t="str">
        <f t="shared" si="1"/>
        <v>ü</v>
      </c>
      <c r="N23" s="471"/>
      <c r="O23" s="492">
        <v>1</v>
      </c>
      <c r="P23" s="471"/>
      <c r="Q23" s="474">
        <v>1</v>
      </c>
    </row>
    <row r="24" spans="1:17" s="466" customFormat="1" ht="78.75">
      <c r="A24" s="474">
        <f t="shared" si="0"/>
        <v>17</v>
      </c>
      <c r="B24" s="541"/>
      <c r="C24" s="469">
        <v>3</v>
      </c>
      <c r="D24" s="470">
        <v>17</v>
      </c>
      <c r="E24" s="515"/>
      <c r="F24" s="437" t="s">
        <v>780</v>
      </c>
      <c r="G24" s="502">
        <v>4800000</v>
      </c>
      <c r="H24" s="475"/>
      <c r="I24" s="476"/>
      <c r="J24" s="546" t="str">
        <f t="shared" si="2"/>
        <v>ü</v>
      </c>
      <c r="K24" s="545"/>
      <c r="L24" s="437" t="s">
        <v>781</v>
      </c>
      <c r="M24" s="471" t="str">
        <f t="shared" si="1"/>
        <v>ü</v>
      </c>
      <c r="N24" s="471"/>
      <c r="O24" s="492">
        <v>1</v>
      </c>
      <c r="P24" s="471"/>
      <c r="Q24" s="474">
        <v>1</v>
      </c>
    </row>
    <row r="25" spans="1:17" s="466" customFormat="1" ht="67.5">
      <c r="A25" s="474">
        <f t="shared" si="0"/>
        <v>18</v>
      </c>
      <c r="B25" s="541"/>
      <c r="C25" s="469">
        <v>3</v>
      </c>
      <c r="D25" s="470">
        <v>18</v>
      </c>
      <c r="E25" s="514"/>
      <c r="F25" s="437" t="s">
        <v>782</v>
      </c>
      <c r="G25" s="502">
        <v>15000000</v>
      </c>
      <c r="H25" s="475"/>
      <c r="I25" s="476"/>
      <c r="J25" s="546" t="str">
        <f t="shared" si="2"/>
        <v>ü</v>
      </c>
      <c r="K25" s="545"/>
      <c r="L25" s="437" t="s">
        <v>783</v>
      </c>
      <c r="M25" s="471" t="str">
        <f t="shared" si="1"/>
        <v>ü</v>
      </c>
      <c r="N25" s="471"/>
      <c r="O25" s="492">
        <v>1</v>
      </c>
      <c r="P25" s="471"/>
      <c r="Q25" s="474">
        <v>1</v>
      </c>
    </row>
    <row r="26" spans="1:17" s="466" customFormat="1" ht="67.5">
      <c r="A26" s="474">
        <f t="shared" si="0"/>
        <v>19</v>
      </c>
      <c r="B26" s="541"/>
      <c r="C26" s="469">
        <v>3</v>
      </c>
      <c r="D26" s="470">
        <v>19</v>
      </c>
      <c r="E26" s="515"/>
      <c r="F26" s="437" t="s">
        <v>784</v>
      </c>
      <c r="G26" s="502">
        <v>2500000</v>
      </c>
      <c r="H26" s="475"/>
      <c r="I26" s="476"/>
      <c r="J26" s="546" t="str">
        <f t="shared" si="2"/>
        <v>ü</v>
      </c>
      <c r="K26" s="545"/>
      <c r="L26" s="437" t="s">
        <v>785</v>
      </c>
      <c r="M26" s="471" t="str">
        <f t="shared" si="1"/>
        <v>ü</v>
      </c>
      <c r="N26" s="471"/>
      <c r="O26" s="492">
        <v>1</v>
      </c>
      <c r="P26" s="471"/>
      <c r="Q26" s="474">
        <v>1</v>
      </c>
    </row>
    <row r="27" spans="1:17" s="466" customFormat="1" ht="67.5">
      <c r="A27" s="474">
        <f t="shared" si="0"/>
        <v>20</v>
      </c>
      <c r="B27" s="541"/>
      <c r="C27" s="469">
        <v>3</v>
      </c>
      <c r="D27" s="470">
        <v>20</v>
      </c>
      <c r="E27" s="516"/>
      <c r="F27" s="437" t="s">
        <v>786</v>
      </c>
      <c r="G27" s="502">
        <v>4000000</v>
      </c>
      <c r="H27" s="475"/>
      <c r="I27" s="476"/>
      <c r="J27" s="546" t="str">
        <f t="shared" si="2"/>
        <v>ü</v>
      </c>
      <c r="K27" s="545"/>
      <c r="L27" s="437" t="s">
        <v>785</v>
      </c>
      <c r="M27" s="471" t="str">
        <f t="shared" si="1"/>
        <v>ü</v>
      </c>
      <c r="N27" s="471"/>
      <c r="O27" s="492">
        <v>1</v>
      </c>
      <c r="P27" s="471"/>
      <c r="Q27" s="474">
        <v>1</v>
      </c>
    </row>
    <row r="28" spans="1:17" s="466" customFormat="1" ht="90">
      <c r="A28" s="474">
        <f t="shared" si="0"/>
        <v>21</v>
      </c>
      <c r="B28" s="541"/>
      <c r="C28" s="469">
        <v>3</v>
      </c>
      <c r="D28" s="470">
        <v>21</v>
      </c>
      <c r="E28" s="515"/>
      <c r="F28" s="437" t="s">
        <v>787</v>
      </c>
      <c r="G28" s="502">
        <v>15000000</v>
      </c>
      <c r="H28" s="475"/>
      <c r="I28" s="477"/>
      <c r="J28" s="546" t="str">
        <f t="shared" si="2"/>
        <v>ü</v>
      </c>
      <c r="K28" s="545"/>
      <c r="L28" s="437" t="s">
        <v>788</v>
      </c>
      <c r="M28" s="471" t="str">
        <f t="shared" si="1"/>
        <v>ü</v>
      </c>
      <c r="N28" s="471"/>
      <c r="O28" s="492">
        <v>1</v>
      </c>
      <c r="P28" s="471"/>
      <c r="Q28" s="474">
        <v>1</v>
      </c>
    </row>
    <row r="29" spans="1:17" s="466" customFormat="1" ht="101.25">
      <c r="A29" s="474">
        <f t="shared" si="0"/>
        <v>22</v>
      </c>
      <c r="B29" s="541"/>
      <c r="C29" s="469">
        <v>3</v>
      </c>
      <c r="D29" s="470">
        <v>22</v>
      </c>
      <c r="E29" s="515"/>
      <c r="F29" s="437" t="s">
        <v>789</v>
      </c>
      <c r="G29" s="502">
        <v>20000000</v>
      </c>
      <c r="H29" s="475"/>
      <c r="I29" s="477"/>
      <c r="J29" s="546" t="str">
        <f t="shared" si="2"/>
        <v>ü</v>
      </c>
      <c r="K29" s="545"/>
      <c r="L29" s="437" t="s">
        <v>466</v>
      </c>
      <c r="M29" s="471" t="str">
        <f t="shared" si="1"/>
        <v>ü</v>
      </c>
      <c r="N29" s="471"/>
      <c r="O29" s="471"/>
      <c r="P29" s="471"/>
      <c r="Q29" s="474">
        <v>1</v>
      </c>
    </row>
    <row r="30" spans="1:17" s="466" customFormat="1" ht="56.25">
      <c r="A30" s="474">
        <f t="shared" si="0"/>
        <v>23</v>
      </c>
      <c r="B30" s="541"/>
      <c r="C30" s="469">
        <v>3</v>
      </c>
      <c r="D30" s="470">
        <v>23</v>
      </c>
      <c r="E30" s="515"/>
      <c r="F30" s="437" t="s">
        <v>790</v>
      </c>
      <c r="G30" s="502">
        <v>6511000</v>
      </c>
      <c r="H30" s="475"/>
      <c r="I30" s="476"/>
      <c r="J30" s="546" t="str">
        <f t="shared" si="2"/>
        <v>ü</v>
      </c>
      <c r="K30" s="545"/>
      <c r="L30" s="437" t="s">
        <v>791</v>
      </c>
      <c r="M30" s="471" t="str">
        <f t="shared" si="1"/>
        <v>ü</v>
      </c>
      <c r="N30" s="471"/>
      <c r="O30" s="492">
        <v>1</v>
      </c>
      <c r="P30" s="471"/>
      <c r="Q30" s="474">
        <v>1</v>
      </c>
    </row>
    <row r="31" spans="1:17" s="466" customFormat="1" ht="56.25">
      <c r="A31" s="474">
        <f t="shared" si="0"/>
        <v>24</v>
      </c>
      <c r="B31" s="541"/>
      <c r="C31" s="469">
        <v>3</v>
      </c>
      <c r="D31" s="470">
        <v>24</v>
      </c>
      <c r="E31" s="516"/>
      <c r="F31" s="437" t="s">
        <v>792</v>
      </c>
      <c r="G31" s="502">
        <v>4500000</v>
      </c>
      <c r="H31" s="475"/>
      <c r="I31" s="505"/>
      <c r="J31" s="546" t="str">
        <f t="shared" si="2"/>
        <v>ü</v>
      </c>
      <c r="K31" s="545"/>
      <c r="L31" s="504" t="s">
        <v>793</v>
      </c>
      <c r="M31" s="471" t="str">
        <f t="shared" si="1"/>
        <v>ü</v>
      </c>
      <c r="N31" s="471"/>
      <c r="O31" s="492">
        <v>1</v>
      </c>
      <c r="P31" s="471"/>
      <c r="Q31" s="474">
        <v>1</v>
      </c>
    </row>
    <row r="32" spans="1:17" s="466" customFormat="1" ht="45">
      <c r="A32" s="474">
        <f t="shared" si="0"/>
        <v>25</v>
      </c>
      <c r="B32" s="541"/>
      <c r="C32" s="469">
        <v>3</v>
      </c>
      <c r="D32" s="470">
        <v>25</v>
      </c>
      <c r="E32" s="515"/>
      <c r="F32" s="437" t="s">
        <v>794</v>
      </c>
      <c r="G32" s="502">
        <v>3500000</v>
      </c>
      <c r="H32" s="475"/>
      <c r="I32" s="476"/>
      <c r="J32" s="546" t="str">
        <f t="shared" si="2"/>
        <v>ü</v>
      </c>
      <c r="K32" s="545"/>
      <c r="L32" s="504" t="s">
        <v>793</v>
      </c>
      <c r="M32" s="471" t="str">
        <f t="shared" si="1"/>
        <v>ü</v>
      </c>
      <c r="N32" s="471"/>
      <c r="O32" s="492">
        <v>1</v>
      </c>
      <c r="P32" s="471"/>
      <c r="Q32" s="474">
        <v>1</v>
      </c>
    </row>
    <row r="33" spans="1:19" s="466" customFormat="1" ht="56.25">
      <c r="A33" s="474">
        <f t="shared" si="0"/>
        <v>26</v>
      </c>
      <c r="B33" s="541"/>
      <c r="C33" s="469">
        <v>3</v>
      </c>
      <c r="D33" s="470">
        <v>26</v>
      </c>
      <c r="E33" s="514"/>
      <c r="F33" s="437" t="s">
        <v>795</v>
      </c>
      <c r="G33" s="502">
        <v>5000000</v>
      </c>
      <c r="H33" s="475"/>
      <c r="I33" s="476"/>
      <c r="J33" s="546" t="str">
        <f t="shared" si="2"/>
        <v>ü</v>
      </c>
      <c r="K33" s="545"/>
      <c r="L33" s="504" t="s">
        <v>793</v>
      </c>
      <c r="M33" s="471"/>
      <c r="N33" s="471" t="str">
        <f>+$K$2</f>
        <v>ü</v>
      </c>
      <c r="O33" s="492">
        <v>1</v>
      </c>
      <c r="P33" s="471"/>
      <c r="Q33" s="474">
        <v>1</v>
      </c>
    </row>
    <row r="34" spans="1:19" s="466" customFormat="1" ht="45">
      <c r="A34" s="474">
        <f t="shared" si="0"/>
        <v>27</v>
      </c>
      <c r="B34" s="541"/>
      <c r="C34" s="469">
        <v>3</v>
      </c>
      <c r="D34" s="470">
        <v>27</v>
      </c>
      <c r="E34" s="514"/>
      <c r="F34" s="437" t="s">
        <v>796</v>
      </c>
      <c r="G34" s="502">
        <v>13376000</v>
      </c>
      <c r="H34" s="475"/>
      <c r="I34" s="476"/>
      <c r="J34" s="546" t="str">
        <f t="shared" si="2"/>
        <v>ü</v>
      </c>
      <c r="K34" s="545"/>
      <c r="L34" s="504" t="s">
        <v>793</v>
      </c>
      <c r="M34" s="471"/>
      <c r="N34" s="471" t="str">
        <f>+$K$2</f>
        <v>ü</v>
      </c>
      <c r="O34" s="492">
        <v>1</v>
      </c>
      <c r="P34" s="471"/>
      <c r="Q34" s="474">
        <v>1</v>
      </c>
    </row>
    <row r="35" spans="1:19" s="466" customFormat="1" ht="67.5">
      <c r="A35" s="474">
        <f t="shared" si="0"/>
        <v>28</v>
      </c>
      <c r="B35" s="541"/>
      <c r="C35" s="469">
        <v>3</v>
      </c>
      <c r="D35" s="470">
        <v>28</v>
      </c>
      <c r="E35" s="514"/>
      <c r="F35" s="437" t="s">
        <v>797</v>
      </c>
      <c r="G35" s="502">
        <v>3650000</v>
      </c>
      <c r="H35" s="475"/>
      <c r="I35" s="476"/>
      <c r="J35" s="546" t="str">
        <f t="shared" si="2"/>
        <v>ü</v>
      </c>
      <c r="K35" s="545"/>
      <c r="L35" s="504" t="s">
        <v>793</v>
      </c>
      <c r="M35" s="471" t="str">
        <f>+$K$2</f>
        <v>ü</v>
      </c>
      <c r="N35" s="471"/>
      <c r="O35" s="492">
        <v>1</v>
      </c>
      <c r="P35" s="471"/>
      <c r="Q35" s="474">
        <v>1</v>
      </c>
    </row>
    <row r="36" spans="1:19" ht="56.25">
      <c r="A36" s="474">
        <f t="shared" si="0"/>
        <v>29</v>
      </c>
      <c r="B36" s="541"/>
      <c r="C36" s="469">
        <v>3</v>
      </c>
      <c r="D36" s="470">
        <v>29</v>
      </c>
      <c r="E36" s="514"/>
      <c r="F36" s="437" t="s">
        <v>798</v>
      </c>
      <c r="G36" s="502">
        <v>13800000</v>
      </c>
      <c r="H36" s="475"/>
      <c r="I36" s="476"/>
      <c r="J36" s="546" t="str">
        <f t="shared" si="2"/>
        <v>ü</v>
      </c>
      <c r="K36" s="545"/>
      <c r="L36" s="504" t="s">
        <v>793</v>
      </c>
      <c r="M36" s="471" t="str">
        <f>+$K$2</f>
        <v>ü</v>
      </c>
      <c r="N36" s="471"/>
      <c r="O36" s="492">
        <v>1</v>
      </c>
      <c r="P36" s="471"/>
      <c r="Q36" s="474">
        <v>1</v>
      </c>
    </row>
    <row r="37" spans="1:19" ht="56.25">
      <c r="A37" s="474">
        <f t="shared" si="0"/>
        <v>30</v>
      </c>
      <c r="B37" s="541"/>
      <c r="C37" s="469">
        <v>3</v>
      </c>
      <c r="D37" s="470">
        <v>30</v>
      </c>
      <c r="E37" s="514"/>
      <c r="F37" s="437" t="s">
        <v>799</v>
      </c>
      <c r="G37" s="502">
        <v>2000000</v>
      </c>
      <c r="H37" s="475"/>
      <c r="I37" s="476"/>
      <c r="J37" s="546" t="str">
        <f t="shared" si="2"/>
        <v>ü</v>
      </c>
      <c r="K37" s="545"/>
      <c r="L37" s="632" t="s">
        <v>800</v>
      </c>
      <c r="M37" s="471" t="str">
        <f>+$K$2</f>
        <v>ü</v>
      </c>
      <c r="N37" s="471"/>
      <c r="O37" s="492">
        <v>1</v>
      </c>
      <c r="P37" s="471"/>
      <c r="Q37" s="474">
        <v>1</v>
      </c>
    </row>
    <row r="38" spans="1:19" ht="67.5">
      <c r="A38" s="474">
        <f t="shared" si="0"/>
        <v>31</v>
      </c>
      <c r="B38" s="541"/>
      <c r="C38" s="469">
        <v>3</v>
      </c>
      <c r="D38" s="470">
        <v>31</v>
      </c>
      <c r="E38" s="514"/>
      <c r="F38" s="437" t="s">
        <v>801</v>
      </c>
      <c r="G38" s="512">
        <v>2458197</v>
      </c>
      <c r="H38" s="475"/>
      <c r="I38" s="476"/>
      <c r="J38" s="546" t="str">
        <f>+$F$1</f>
        <v>ü</v>
      </c>
      <c r="K38" s="545"/>
      <c r="L38" s="633"/>
      <c r="M38" s="471" t="str">
        <f>+$K$2</f>
        <v>ü</v>
      </c>
      <c r="N38" s="471"/>
      <c r="O38" s="492">
        <v>1</v>
      </c>
      <c r="P38" s="471"/>
      <c r="Q38" s="474">
        <v>1</v>
      </c>
    </row>
    <row r="39" spans="1:19" ht="22.5">
      <c r="A39" s="474">
        <f t="shared" si="0"/>
        <v>32</v>
      </c>
      <c r="B39" s="541"/>
      <c r="C39" s="469">
        <v>3</v>
      </c>
      <c r="D39" s="470">
        <v>32</v>
      </c>
      <c r="E39" s="514"/>
      <c r="F39" s="437" t="s">
        <v>124</v>
      </c>
      <c r="G39" s="502">
        <v>2000000</v>
      </c>
      <c r="H39" s="475"/>
      <c r="I39" s="476"/>
      <c r="J39" s="484"/>
      <c r="K39" s="503" t="str">
        <f>+$F$1</f>
        <v>ü</v>
      </c>
      <c r="L39" s="633"/>
      <c r="M39" s="471" t="str">
        <f>+$K$2</f>
        <v>ü</v>
      </c>
      <c r="N39" s="471"/>
      <c r="O39" s="471"/>
      <c r="P39" s="471"/>
      <c r="Q39" s="474">
        <v>1</v>
      </c>
    </row>
    <row r="40" spans="1:19" ht="22.5">
      <c r="A40" s="474">
        <f t="shared" si="0"/>
        <v>33</v>
      </c>
      <c r="B40" s="541"/>
      <c r="C40" s="469">
        <v>3</v>
      </c>
      <c r="D40" s="470">
        <v>33</v>
      </c>
      <c r="E40" s="514"/>
      <c r="F40" s="437" t="s">
        <v>125</v>
      </c>
      <c r="G40" s="502">
        <v>2000000</v>
      </c>
      <c r="H40" s="475"/>
      <c r="I40" s="506"/>
      <c r="J40" s="484"/>
      <c r="K40" s="503" t="str">
        <f>+$F$1</f>
        <v>ü</v>
      </c>
      <c r="L40" s="634"/>
      <c r="M40" s="471"/>
      <c r="N40" s="471" t="str">
        <f>+$K$2</f>
        <v>ü</v>
      </c>
      <c r="O40" s="474">
        <v>1</v>
      </c>
      <c r="P40" s="471"/>
      <c r="Q40" s="474">
        <v>1</v>
      </c>
      <c r="R40" s="465">
        <f>+P8:P40</f>
        <v>0</v>
      </c>
      <c r="S40" s="465">
        <f>SUM(P8:Q40)</f>
        <v>33</v>
      </c>
    </row>
    <row r="41" spans="1:19" ht="135">
      <c r="A41" s="474">
        <f t="shared" si="0"/>
        <v>34</v>
      </c>
      <c r="B41" s="542">
        <v>18</v>
      </c>
      <c r="C41" s="478">
        <v>2</v>
      </c>
      <c r="D41" s="145">
        <v>1</v>
      </c>
      <c r="E41" s="518" t="s">
        <v>467</v>
      </c>
      <c r="F41" s="437" t="s">
        <v>802</v>
      </c>
      <c r="G41" s="547">
        <v>60000000</v>
      </c>
      <c r="H41" s="546" t="str">
        <f>+$F$1</f>
        <v>ü</v>
      </c>
      <c r="I41" s="476"/>
      <c r="J41" s="484"/>
      <c r="K41" s="503"/>
      <c r="L41" s="437" t="s">
        <v>480</v>
      </c>
      <c r="M41" s="471" t="str">
        <f t="shared" ref="M41:M47" si="3">+$K$2</f>
        <v>ü</v>
      </c>
      <c r="N41" s="471"/>
      <c r="O41" s="474">
        <v>1</v>
      </c>
      <c r="P41" s="471"/>
      <c r="Q41" s="474">
        <v>1</v>
      </c>
    </row>
    <row r="42" spans="1:19" ht="56.25">
      <c r="A42" s="474">
        <f t="shared" si="0"/>
        <v>35</v>
      </c>
      <c r="B42" s="542"/>
      <c r="C42" s="478">
        <v>2</v>
      </c>
      <c r="D42" s="145">
        <v>2</v>
      </c>
      <c r="E42" s="515"/>
      <c r="F42" s="437" t="s">
        <v>803</v>
      </c>
      <c r="G42" s="502">
        <v>630000</v>
      </c>
      <c r="H42" s="503"/>
      <c r="I42" s="476"/>
      <c r="J42" s="546" t="str">
        <f>+$F$1</f>
        <v>ü</v>
      </c>
      <c r="K42" s="503"/>
      <c r="L42" s="437" t="s">
        <v>481</v>
      </c>
      <c r="M42" s="471" t="str">
        <f t="shared" si="3"/>
        <v>ü</v>
      </c>
      <c r="N42" s="471"/>
      <c r="O42" s="474">
        <v>1</v>
      </c>
      <c r="P42" s="471"/>
      <c r="Q42" s="474">
        <v>1</v>
      </c>
    </row>
    <row r="43" spans="1:19" ht="33.75">
      <c r="A43" s="474">
        <f>A42+1</f>
        <v>36</v>
      </c>
      <c r="B43" s="542"/>
      <c r="C43" s="478">
        <v>2</v>
      </c>
      <c r="D43" s="145">
        <v>3</v>
      </c>
      <c r="E43" s="515"/>
      <c r="F43" s="437" t="s">
        <v>804</v>
      </c>
      <c r="G43" s="502">
        <v>1940000</v>
      </c>
      <c r="H43" s="503"/>
      <c r="I43" s="476"/>
      <c r="J43" s="507"/>
      <c r="K43" s="503" t="str">
        <f>+$F$1</f>
        <v>ü</v>
      </c>
      <c r="L43" s="437" t="s">
        <v>748</v>
      </c>
      <c r="M43" s="471"/>
      <c r="N43" s="471"/>
      <c r="O43" s="474">
        <v>1</v>
      </c>
      <c r="P43" s="474">
        <v>1</v>
      </c>
      <c r="Q43" s="471"/>
      <c r="R43" s="465">
        <f>+P41:P43</f>
        <v>1</v>
      </c>
      <c r="S43" s="465">
        <f>SUM(P41:Q43)</f>
        <v>3</v>
      </c>
    </row>
    <row r="44" spans="1:19" ht="90.75" customHeight="1">
      <c r="A44" s="474">
        <f t="shared" si="0"/>
        <v>37</v>
      </c>
      <c r="B44" s="542">
        <v>13</v>
      </c>
      <c r="C44" s="479">
        <v>1</v>
      </c>
      <c r="D44" s="434">
        <v>1</v>
      </c>
      <c r="E44" s="518" t="s">
        <v>741</v>
      </c>
      <c r="F44" s="437" t="s">
        <v>805</v>
      </c>
      <c r="G44" s="502">
        <v>23450000</v>
      </c>
      <c r="H44" s="503" t="str">
        <f>+$F$1</f>
        <v>ü</v>
      </c>
      <c r="I44" s="476"/>
      <c r="J44" s="507"/>
      <c r="K44" s="503"/>
      <c r="L44" s="508" t="s">
        <v>482</v>
      </c>
      <c r="M44" s="471" t="str">
        <f t="shared" si="3"/>
        <v>ü</v>
      </c>
      <c r="N44" s="471"/>
      <c r="O44" s="474">
        <v>1</v>
      </c>
      <c r="P44" s="471"/>
      <c r="Q44" s="474">
        <v>1</v>
      </c>
    </row>
    <row r="45" spans="1:19" ht="146.25">
      <c r="A45" s="474">
        <f t="shared" si="0"/>
        <v>38</v>
      </c>
      <c r="B45" s="542"/>
      <c r="C45" s="479">
        <v>1</v>
      </c>
      <c r="D45" s="434">
        <v>2</v>
      </c>
      <c r="E45" s="515"/>
      <c r="F45" s="437" t="s">
        <v>806</v>
      </c>
      <c r="G45" s="512">
        <v>6300000</v>
      </c>
      <c r="H45" s="475"/>
      <c r="I45" s="476"/>
      <c r="J45" s="484" t="str">
        <f>+$F$1</f>
        <v>ü</v>
      </c>
      <c r="K45" s="503"/>
      <c r="L45" s="437" t="s">
        <v>807</v>
      </c>
      <c r="M45" s="471" t="str">
        <f t="shared" si="3"/>
        <v>ü</v>
      </c>
      <c r="N45" s="471"/>
      <c r="O45" s="471"/>
      <c r="P45" s="474">
        <v>1</v>
      </c>
      <c r="Q45" s="474"/>
    </row>
    <row r="46" spans="1:19" ht="112.5">
      <c r="A46" s="474">
        <f t="shared" si="0"/>
        <v>39</v>
      </c>
      <c r="B46" s="542"/>
      <c r="C46" s="479">
        <v>1</v>
      </c>
      <c r="D46" s="434">
        <v>3</v>
      </c>
      <c r="E46" s="515"/>
      <c r="F46" s="437" t="s">
        <v>808</v>
      </c>
      <c r="G46" s="512">
        <v>3109000</v>
      </c>
      <c r="H46" s="475"/>
      <c r="I46" s="476"/>
      <c r="J46" s="484" t="str">
        <f>+$F$1</f>
        <v>ü</v>
      </c>
      <c r="K46" s="503"/>
      <c r="L46" s="437" t="s">
        <v>809</v>
      </c>
      <c r="M46" s="471" t="str">
        <f t="shared" si="3"/>
        <v>ü</v>
      </c>
      <c r="N46" s="471"/>
      <c r="O46" s="474">
        <v>1</v>
      </c>
      <c r="P46" s="474">
        <v>1</v>
      </c>
      <c r="Q46" s="474"/>
    </row>
    <row r="47" spans="1:19" ht="146.25">
      <c r="A47" s="474">
        <f t="shared" si="0"/>
        <v>40</v>
      </c>
      <c r="B47" s="542"/>
      <c r="C47" s="479">
        <v>1</v>
      </c>
      <c r="D47" s="434">
        <v>4</v>
      </c>
      <c r="E47" s="515"/>
      <c r="F47" s="437" t="s">
        <v>810</v>
      </c>
      <c r="G47" s="512">
        <v>10530000</v>
      </c>
      <c r="H47" s="475"/>
      <c r="I47" s="476"/>
      <c r="J47" s="484" t="str">
        <f>+$F$1</f>
        <v>ü</v>
      </c>
      <c r="K47" s="503"/>
      <c r="L47" s="437" t="s">
        <v>811</v>
      </c>
      <c r="M47" s="471" t="str">
        <f t="shared" si="3"/>
        <v>ü</v>
      </c>
      <c r="N47" s="471"/>
      <c r="O47" s="474">
        <v>1</v>
      </c>
      <c r="P47" s="474">
        <v>1</v>
      </c>
      <c r="Q47" s="474"/>
    </row>
    <row r="48" spans="1:19" ht="67.5">
      <c r="A48" s="474">
        <f t="shared" si="0"/>
        <v>41</v>
      </c>
      <c r="B48" s="542"/>
      <c r="C48" s="479">
        <v>1</v>
      </c>
      <c r="D48" s="434">
        <v>5</v>
      </c>
      <c r="E48" s="515"/>
      <c r="F48" s="437" t="s">
        <v>812</v>
      </c>
      <c r="G48" s="502">
        <v>2000000</v>
      </c>
      <c r="H48" s="503"/>
      <c r="I48" s="476"/>
      <c r="J48" s="484"/>
      <c r="K48" s="545" t="str">
        <f>+$F$1</f>
        <v>ü</v>
      </c>
      <c r="L48" s="437" t="s">
        <v>483</v>
      </c>
      <c r="M48" s="471"/>
      <c r="N48" s="471" t="str">
        <f>+$K$2</f>
        <v>ü</v>
      </c>
      <c r="O48" s="474">
        <v>1</v>
      </c>
      <c r="P48" s="471"/>
      <c r="Q48" s="474">
        <v>1</v>
      </c>
    </row>
    <row r="49" spans="1:21" ht="78.75">
      <c r="A49" s="474">
        <f t="shared" si="0"/>
        <v>42</v>
      </c>
      <c r="B49" s="542"/>
      <c r="C49" s="479">
        <v>1</v>
      </c>
      <c r="D49" s="434">
        <v>6</v>
      </c>
      <c r="E49" s="514"/>
      <c r="F49" s="437" t="s">
        <v>813</v>
      </c>
      <c r="G49" s="502">
        <v>2000000</v>
      </c>
      <c r="H49" s="503"/>
      <c r="I49" s="476"/>
      <c r="J49" s="484"/>
      <c r="K49" s="545" t="str">
        <f>+$F$1</f>
        <v>ü</v>
      </c>
      <c r="L49" s="437" t="s">
        <v>483</v>
      </c>
      <c r="M49" s="471" t="str">
        <f t="shared" ref="M49:M55" si="4">+$K$2</f>
        <v>ü</v>
      </c>
      <c r="N49" s="471"/>
      <c r="O49" s="474">
        <v>1</v>
      </c>
      <c r="P49" s="471"/>
      <c r="Q49" s="474">
        <v>1</v>
      </c>
    </row>
    <row r="50" spans="1:21" ht="92.25" customHeight="1">
      <c r="A50" s="474">
        <f t="shared" si="0"/>
        <v>43</v>
      </c>
      <c r="B50" s="542"/>
      <c r="C50" s="479">
        <v>1</v>
      </c>
      <c r="D50" s="434">
        <v>7</v>
      </c>
      <c r="E50" s="514"/>
      <c r="F50" s="437" t="s">
        <v>814</v>
      </c>
      <c r="G50" s="502">
        <v>754000</v>
      </c>
      <c r="H50" s="503"/>
      <c r="I50" s="476"/>
      <c r="J50" s="546" t="str">
        <f>+$F$1</f>
        <v>ü</v>
      </c>
      <c r="K50" s="503"/>
      <c r="L50" s="437" t="s">
        <v>749</v>
      </c>
      <c r="M50" s="471" t="str">
        <f t="shared" si="4"/>
        <v>ü</v>
      </c>
      <c r="N50" s="471"/>
      <c r="O50" s="474">
        <v>1</v>
      </c>
      <c r="P50" s="474">
        <v>1</v>
      </c>
      <c r="Q50" s="474"/>
    </row>
    <row r="51" spans="1:21" ht="146.25">
      <c r="A51" s="474">
        <f t="shared" si="0"/>
        <v>44</v>
      </c>
      <c r="B51" s="542"/>
      <c r="C51" s="479">
        <v>1</v>
      </c>
      <c r="D51" s="434">
        <v>8</v>
      </c>
      <c r="E51" s="514"/>
      <c r="F51" s="437" t="s">
        <v>484</v>
      </c>
      <c r="G51" s="502">
        <v>700000</v>
      </c>
      <c r="H51" s="503"/>
      <c r="I51" s="476"/>
      <c r="J51" s="546" t="str">
        <f>+$F$1</f>
        <v>ü</v>
      </c>
      <c r="K51" s="503"/>
      <c r="L51" s="437" t="s">
        <v>750</v>
      </c>
      <c r="M51" s="471" t="str">
        <f t="shared" si="4"/>
        <v>ü</v>
      </c>
      <c r="N51" s="471"/>
      <c r="O51" s="474">
        <v>1</v>
      </c>
      <c r="P51" s="471"/>
      <c r="Q51" s="474">
        <v>1</v>
      </c>
    </row>
    <row r="52" spans="1:21" ht="93.75" customHeight="1">
      <c r="A52" s="474">
        <f t="shared" si="0"/>
        <v>45</v>
      </c>
      <c r="B52" s="542">
        <v>12</v>
      </c>
      <c r="C52" s="474">
        <v>1</v>
      </c>
      <c r="D52" s="549">
        <v>9</v>
      </c>
      <c r="E52" s="514"/>
      <c r="F52" s="437" t="s">
        <v>486</v>
      </c>
      <c r="G52" s="502">
        <v>1900000</v>
      </c>
      <c r="H52" s="550" t="str">
        <f>+$F$1</f>
        <v>ü</v>
      </c>
      <c r="I52" s="551"/>
      <c r="J52" s="552"/>
      <c r="K52" s="553"/>
      <c r="L52" s="548" t="s">
        <v>485</v>
      </c>
      <c r="M52" s="471" t="str">
        <f t="shared" si="4"/>
        <v>ü</v>
      </c>
      <c r="N52" s="471"/>
      <c r="O52" s="474">
        <v>1</v>
      </c>
      <c r="P52" s="471"/>
      <c r="Q52" s="474">
        <v>1</v>
      </c>
      <c r="R52" s="465">
        <f>+P44:P52</f>
        <v>0</v>
      </c>
      <c r="S52" s="465">
        <f>SUM(P44:Q52)</f>
        <v>9</v>
      </c>
    </row>
    <row r="53" spans="1:21" ht="78.75">
      <c r="A53" s="474">
        <f t="shared" si="0"/>
        <v>46</v>
      </c>
      <c r="B53" s="542"/>
      <c r="C53" s="480">
        <v>4</v>
      </c>
      <c r="D53" s="145">
        <v>1</v>
      </c>
      <c r="E53" s="518" t="s">
        <v>742</v>
      </c>
      <c r="F53" s="437" t="s">
        <v>815</v>
      </c>
      <c r="G53" s="502">
        <v>3455000</v>
      </c>
      <c r="H53" s="503" t="str">
        <f>+$F$1</f>
        <v>ü</v>
      </c>
      <c r="I53" s="476"/>
      <c r="J53" s="507"/>
      <c r="K53" s="503"/>
      <c r="L53" s="437" t="s">
        <v>751</v>
      </c>
      <c r="M53" s="471" t="str">
        <f t="shared" si="4"/>
        <v>ü</v>
      </c>
      <c r="N53" s="471"/>
      <c r="O53" s="474">
        <v>1</v>
      </c>
      <c r="P53" s="474">
        <v>1</v>
      </c>
      <c r="Q53" s="474"/>
      <c r="U53" s="465">
        <f>2.977/3.455</f>
        <v>0.86164978292329952</v>
      </c>
    </row>
    <row r="54" spans="1:21" ht="84" customHeight="1">
      <c r="A54" s="474">
        <f t="shared" si="0"/>
        <v>47</v>
      </c>
      <c r="B54" s="542"/>
      <c r="C54" s="480">
        <v>4</v>
      </c>
      <c r="D54" s="145">
        <v>2</v>
      </c>
      <c r="E54" s="519"/>
      <c r="F54" s="437" t="s">
        <v>816</v>
      </c>
      <c r="G54" s="502">
        <v>3432000</v>
      </c>
      <c r="H54" s="503" t="str">
        <f>+$F$1</f>
        <v>ü</v>
      </c>
      <c r="I54" s="476"/>
      <c r="J54" s="507"/>
      <c r="K54" s="503"/>
      <c r="L54" s="437" t="s">
        <v>752</v>
      </c>
      <c r="M54" s="471" t="str">
        <f t="shared" si="4"/>
        <v>ü</v>
      </c>
      <c r="N54" s="471"/>
      <c r="O54" s="474">
        <v>1</v>
      </c>
      <c r="P54" s="474">
        <v>1</v>
      </c>
      <c r="Q54" s="471"/>
    </row>
    <row r="55" spans="1:21" ht="22.5">
      <c r="A55" s="474">
        <f t="shared" si="0"/>
        <v>48</v>
      </c>
      <c r="B55" s="542"/>
      <c r="C55" s="480">
        <v>4</v>
      </c>
      <c r="D55" s="145">
        <v>3</v>
      </c>
      <c r="E55" s="519"/>
      <c r="F55" s="437" t="s">
        <v>817</v>
      </c>
      <c r="G55" s="502">
        <v>8000000</v>
      </c>
      <c r="H55" s="503"/>
      <c r="I55" s="476"/>
      <c r="J55" s="507"/>
      <c r="K55" s="503" t="str">
        <f>+$F$1</f>
        <v>ü</v>
      </c>
      <c r="L55" s="437" t="s">
        <v>753</v>
      </c>
      <c r="M55" s="471" t="str">
        <f t="shared" si="4"/>
        <v>ü</v>
      </c>
      <c r="N55" s="471"/>
      <c r="O55" s="474">
        <v>1</v>
      </c>
      <c r="P55" s="474">
        <v>1</v>
      </c>
      <c r="Q55" s="474"/>
    </row>
    <row r="56" spans="1:21" ht="56.25">
      <c r="A56" s="474">
        <f>A55+1</f>
        <v>49</v>
      </c>
      <c r="B56" s="542"/>
      <c r="C56" s="480">
        <v>4</v>
      </c>
      <c r="D56" s="145">
        <v>4</v>
      </c>
      <c r="E56" s="519"/>
      <c r="F56" s="437" t="s">
        <v>818</v>
      </c>
      <c r="G56" s="502">
        <v>3580000</v>
      </c>
      <c r="H56" s="503" t="str">
        <f>+$F$1</f>
        <v>ü</v>
      </c>
      <c r="I56" s="476"/>
      <c r="J56" s="507"/>
      <c r="K56" s="503"/>
      <c r="L56" s="437" t="s">
        <v>754</v>
      </c>
      <c r="M56" s="471"/>
      <c r="N56" s="471"/>
      <c r="O56" s="474">
        <v>1</v>
      </c>
      <c r="P56" s="474">
        <v>1</v>
      </c>
      <c r="Q56" s="471"/>
      <c r="R56" s="465">
        <f>SUM(P53:P56)</f>
        <v>4</v>
      </c>
      <c r="S56" s="465">
        <f>SUM(P53:Q56)</f>
        <v>4</v>
      </c>
    </row>
    <row r="57" spans="1:21" ht="56.25">
      <c r="A57" s="474">
        <f t="shared" si="0"/>
        <v>50</v>
      </c>
      <c r="B57" s="542"/>
      <c r="C57" s="481">
        <v>5</v>
      </c>
      <c r="D57" s="434">
        <v>1</v>
      </c>
      <c r="E57" s="518" t="s">
        <v>743</v>
      </c>
      <c r="F57" s="437" t="s">
        <v>819</v>
      </c>
      <c r="G57" s="502">
        <v>49465116</v>
      </c>
      <c r="H57" s="475"/>
      <c r="I57" s="476"/>
      <c r="J57" s="507"/>
      <c r="K57" s="503" t="str">
        <f>+$F$1</f>
        <v>ü</v>
      </c>
      <c r="L57" s="437" t="s">
        <v>755</v>
      </c>
      <c r="M57" s="471" t="str">
        <f t="shared" ref="M57:M69" si="5">+$K$2</f>
        <v>ü</v>
      </c>
      <c r="N57" s="471"/>
      <c r="O57" s="474">
        <v>1</v>
      </c>
      <c r="P57" s="474"/>
      <c r="Q57" s="474">
        <v>1</v>
      </c>
    </row>
    <row r="58" spans="1:21" ht="78.75">
      <c r="A58" s="474">
        <f t="shared" si="0"/>
        <v>51</v>
      </c>
      <c r="B58" s="542">
        <v>1</v>
      </c>
      <c r="C58" s="481">
        <v>5</v>
      </c>
      <c r="D58" s="434">
        <v>2</v>
      </c>
      <c r="E58" s="515"/>
      <c r="F58" s="437" t="s">
        <v>424</v>
      </c>
      <c r="G58" s="502">
        <v>776000</v>
      </c>
      <c r="H58" s="503" t="str">
        <f>+$F$1</f>
        <v>ü</v>
      </c>
      <c r="I58" s="476"/>
      <c r="J58" s="507"/>
      <c r="K58" s="503"/>
      <c r="L58" s="437" t="s">
        <v>333</v>
      </c>
      <c r="M58" s="471" t="str">
        <f t="shared" si="5"/>
        <v>ü</v>
      </c>
      <c r="N58" s="471"/>
      <c r="O58" s="471"/>
      <c r="P58" s="474"/>
      <c r="Q58" s="474">
        <v>1</v>
      </c>
    </row>
    <row r="59" spans="1:21" ht="67.5">
      <c r="A59" s="474">
        <f t="shared" si="0"/>
        <v>52</v>
      </c>
      <c r="B59" s="542">
        <v>2</v>
      </c>
      <c r="C59" s="481">
        <v>5</v>
      </c>
      <c r="D59" s="434">
        <v>3</v>
      </c>
      <c r="E59" s="515"/>
      <c r="F59" s="437" t="s">
        <v>425</v>
      </c>
      <c r="G59" s="502">
        <v>1448000</v>
      </c>
      <c r="H59" s="503" t="str">
        <f>+$F$1</f>
        <v>ü</v>
      </c>
      <c r="I59" s="476"/>
      <c r="J59" s="484"/>
      <c r="K59" s="503"/>
      <c r="L59" s="437" t="s">
        <v>756</v>
      </c>
      <c r="M59" s="471" t="str">
        <f t="shared" si="5"/>
        <v>ü</v>
      </c>
      <c r="N59" s="471"/>
      <c r="O59" s="471"/>
      <c r="P59" s="471"/>
      <c r="Q59" s="474">
        <v>1</v>
      </c>
    </row>
    <row r="60" spans="1:21" ht="101.25">
      <c r="A60" s="474">
        <f t="shared" si="0"/>
        <v>53</v>
      </c>
      <c r="B60" s="542">
        <v>10</v>
      </c>
      <c r="C60" s="481">
        <v>5</v>
      </c>
      <c r="D60" s="434">
        <v>4</v>
      </c>
      <c r="E60" s="515"/>
      <c r="F60" s="437" t="s">
        <v>426</v>
      </c>
      <c r="G60" s="502">
        <v>300000</v>
      </c>
      <c r="H60" s="503" t="str">
        <f>+$F$1</f>
        <v>ü</v>
      </c>
      <c r="I60" s="476"/>
      <c r="J60" s="484"/>
      <c r="K60" s="503"/>
      <c r="L60" s="437" t="s">
        <v>427</v>
      </c>
      <c r="M60" s="471" t="str">
        <f t="shared" si="5"/>
        <v>ü</v>
      </c>
      <c r="N60" s="471"/>
      <c r="P60" s="474">
        <v>1</v>
      </c>
      <c r="Q60" s="474"/>
    </row>
    <row r="61" spans="1:21" ht="56.25">
      <c r="A61" s="474">
        <f t="shared" si="0"/>
        <v>54</v>
      </c>
      <c r="B61" s="542"/>
      <c r="C61" s="481">
        <v>5</v>
      </c>
      <c r="D61" s="434">
        <v>5</v>
      </c>
      <c r="E61" s="515"/>
      <c r="F61" s="437" t="s">
        <v>428</v>
      </c>
      <c r="G61" s="502">
        <v>2352400</v>
      </c>
      <c r="H61" s="475"/>
      <c r="I61" s="476"/>
      <c r="J61" s="484" t="str">
        <f>+$F$1</f>
        <v>ü</v>
      </c>
      <c r="K61" s="503"/>
      <c r="L61" s="437" t="s">
        <v>429</v>
      </c>
      <c r="M61" s="471" t="str">
        <f t="shared" si="5"/>
        <v>ü</v>
      </c>
      <c r="N61" s="471"/>
      <c r="O61" s="471"/>
      <c r="P61" s="474">
        <v>1</v>
      </c>
      <c r="Q61" s="471"/>
      <c r="R61" s="482"/>
    </row>
    <row r="62" spans="1:21" ht="45">
      <c r="A62" s="474">
        <f t="shared" si="0"/>
        <v>55</v>
      </c>
      <c r="B62" s="542"/>
      <c r="C62" s="481">
        <v>5</v>
      </c>
      <c r="D62" s="434">
        <v>6</v>
      </c>
      <c r="E62" s="515"/>
      <c r="F62" s="437" t="s">
        <v>430</v>
      </c>
      <c r="G62" s="502">
        <v>8086000</v>
      </c>
      <c r="H62" s="475"/>
      <c r="I62" s="476"/>
      <c r="J62" s="484"/>
      <c r="K62" s="503" t="str">
        <f t="shared" ref="K62:K68" si="6">+$F$1</f>
        <v>ü</v>
      </c>
      <c r="L62" s="437" t="s">
        <v>431</v>
      </c>
      <c r="M62" s="471" t="str">
        <f t="shared" si="5"/>
        <v>ü</v>
      </c>
      <c r="N62" s="471"/>
      <c r="O62" s="474">
        <v>1</v>
      </c>
      <c r="P62" s="474">
        <v>1</v>
      </c>
      <c r="Q62" s="474"/>
    </row>
    <row r="63" spans="1:21" ht="56.25">
      <c r="A63" s="474">
        <f t="shared" si="0"/>
        <v>56</v>
      </c>
      <c r="B63" s="542"/>
      <c r="C63" s="481">
        <v>5</v>
      </c>
      <c r="D63" s="434">
        <v>7</v>
      </c>
      <c r="E63" s="515"/>
      <c r="F63" s="437" t="s">
        <v>432</v>
      </c>
      <c r="G63" s="502">
        <v>4579479</v>
      </c>
      <c r="H63" s="475"/>
      <c r="I63" s="476"/>
      <c r="J63" s="507"/>
      <c r="K63" s="503" t="str">
        <f t="shared" si="6"/>
        <v>ü</v>
      </c>
      <c r="L63" s="437" t="s">
        <v>433</v>
      </c>
      <c r="M63" s="471" t="str">
        <f t="shared" si="5"/>
        <v>ü</v>
      </c>
      <c r="N63" s="471"/>
      <c r="O63" s="474">
        <v>1</v>
      </c>
      <c r="P63" s="474">
        <v>1</v>
      </c>
      <c r="Q63" s="474"/>
    </row>
    <row r="64" spans="1:21" ht="33.75">
      <c r="A64" s="474">
        <f t="shared" si="0"/>
        <v>57</v>
      </c>
      <c r="B64" s="542"/>
      <c r="C64" s="481">
        <v>5</v>
      </c>
      <c r="D64" s="434">
        <v>8</v>
      </c>
      <c r="E64" s="515"/>
      <c r="F64" s="437" t="s">
        <v>434</v>
      </c>
      <c r="G64" s="502">
        <v>2658000</v>
      </c>
      <c r="H64" s="475"/>
      <c r="I64" s="476"/>
      <c r="J64" s="507"/>
      <c r="K64" s="503" t="str">
        <f t="shared" si="6"/>
        <v>ü</v>
      </c>
      <c r="L64" s="437" t="s">
        <v>435</v>
      </c>
      <c r="M64" s="471" t="str">
        <f t="shared" si="5"/>
        <v>ü</v>
      </c>
      <c r="N64" s="471"/>
      <c r="O64" s="474">
        <v>1</v>
      </c>
      <c r="P64" s="474">
        <v>1</v>
      </c>
      <c r="Q64" s="474"/>
      <c r="R64" s="465">
        <f>SUM(P57:P65)</f>
        <v>6</v>
      </c>
      <c r="S64" s="465">
        <f>SUM(P57:Q65)</f>
        <v>9</v>
      </c>
    </row>
    <row r="65" spans="1:21" ht="67.5">
      <c r="A65" s="526">
        <f t="shared" si="0"/>
        <v>58</v>
      </c>
      <c r="B65" s="543">
        <v>11</v>
      </c>
      <c r="C65" s="526">
        <v>5</v>
      </c>
      <c r="D65" s="527">
        <v>9</v>
      </c>
      <c r="E65" s="536"/>
      <c r="F65" s="529" t="s">
        <v>436</v>
      </c>
      <c r="G65" s="530">
        <v>1000000</v>
      </c>
      <c r="H65" s="531"/>
      <c r="I65" s="532"/>
      <c r="J65" s="533"/>
      <c r="K65" s="534" t="str">
        <f t="shared" si="6"/>
        <v>ü</v>
      </c>
      <c r="L65" s="529" t="s">
        <v>472</v>
      </c>
      <c r="M65" s="471" t="str">
        <f t="shared" si="5"/>
        <v>ü</v>
      </c>
      <c r="N65" s="471"/>
      <c r="O65" s="526">
        <v>1</v>
      </c>
      <c r="P65" s="474">
        <v>1</v>
      </c>
      <c r="Q65" s="474"/>
      <c r="R65" s="465">
        <f>SUM(P8:P65)</f>
        <v>15</v>
      </c>
      <c r="S65" s="465">
        <f>SUM(P8:Q65)</f>
        <v>58</v>
      </c>
      <c r="T65" s="465">
        <f>+R65/S65</f>
        <v>0.25862068965517243</v>
      </c>
    </row>
    <row r="66" spans="1:21" ht="101.25">
      <c r="A66" s="474">
        <f t="shared" si="0"/>
        <v>59</v>
      </c>
      <c r="B66" s="542"/>
      <c r="C66" s="483">
        <v>7</v>
      </c>
      <c r="D66" s="145">
        <v>1</v>
      </c>
      <c r="E66" s="514" t="s">
        <v>469</v>
      </c>
      <c r="F66" s="437" t="s">
        <v>437</v>
      </c>
      <c r="G66" s="502">
        <v>1200000</v>
      </c>
      <c r="H66" s="475"/>
      <c r="I66" s="476"/>
      <c r="J66" s="507"/>
      <c r="K66" s="503" t="str">
        <f t="shared" si="6"/>
        <v>ü</v>
      </c>
      <c r="L66" s="437" t="s">
        <v>364</v>
      </c>
      <c r="M66" s="471" t="str">
        <f t="shared" si="5"/>
        <v>ü</v>
      </c>
      <c r="N66" s="471"/>
      <c r="O66" s="474">
        <v>1</v>
      </c>
      <c r="P66" s="474">
        <v>1</v>
      </c>
      <c r="Q66" s="471"/>
      <c r="R66" s="465">
        <f>SUM(P66:P76)</f>
        <v>5</v>
      </c>
      <c r="S66" s="465">
        <f>SUM(P66:Q76)</f>
        <v>6</v>
      </c>
      <c r="T66" s="465">
        <f>+R66/S66</f>
        <v>0.83333333333333337</v>
      </c>
    </row>
    <row r="67" spans="1:21" ht="22.5">
      <c r="A67" s="474">
        <f t="shared" si="0"/>
        <v>60</v>
      </c>
      <c r="B67" s="542"/>
      <c r="C67" s="483">
        <v>7</v>
      </c>
      <c r="D67" s="435">
        <v>2</v>
      </c>
      <c r="E67" s="518"/>
      <c r="F67" s="437" t="s">
        <v>438</v>
      </c>
      <c r="G67" s="502">
        <v>1000000</v>
      </c>
      <c r="H67" s="475"/>
      <c r="I67" s="476"/>
      <c r="J67" s="507"/>
      <c r="K67" s="503" t="str">
        <f t="shared" si="6"/>
        <v>ü</v>
      </c>
      <c r="L67" s="437" t="s">
        <v>439</v>
      </c>
      <c r="M67" s="471" t="str">
        <f t="shared" si="5"/>
        <v>ü</v>
      </c>
      <c r="N67" s="471"/>
      <c r="O67" s="474">
        <v>1</v>
      </c>
      <c r="P67" s="474">
        <v>1</v>
      </c>
      <c r="Q67" s="471"/>
      <c r="R67" s="465">
        <f>SUM(P77:P90)</f>
        <v>14</v>
      </c>
      <c r="S67" s="465">
        <f>SUM(P77:Q90)</f>
        <v>14</v>
      </c>
      <c r="T67" s="465">
        <f>+R67/S67</f>
        <v>1</v>
      </c>
      <c r="U67" s="465">
        <f>SUM(R65:R67)</f>
        <v>34</v>
      </c>
    </row>
    <row r="68" spans="1:21" ht="67.5">
      <c r="A68" s="474">
        <f t="shared" si="0"/>
        <v>61</v>
      </c>
      <c r="B68" s="542"/>
      <c r="C68" s="483">
        <v>7</v>
      </c>
      <c r="D68" s="145">
        <v>3</v>
      </c>
      <c r="E68" s="519"/>
      <c r="F68" s="437" t="s">
        <v>440</v>
      </c>
      <c r="G68" s="502">
        <v>4000000</v>
      </c>
      <c r="H68" s="475"/>
      <c r="I68" s="476"/>
      <c r="J68" s="484"/>
      <c r="K68" s="503" t="str">
        <f t="shared" si="6"/>
        <v>ü</v>
      </c>
      <c r="L68" s="437" t="s">
        <v>441</v>
      </c>
      <c r="M68" s="471" t="str">
        <f t="shared" si="5"/>
        <v>ü</v>
      </c>
      <c r="N68" s="471"/>
      <c r="O68" s="474">
        <v>1</v>
      </c>
      <c r="P68" s="474"/>
      <c r="Q68" s="474">
        <v>1</v>
      </c>
      <c r="U68" s="465">
        <f>SUM(S65:S67)</f>
        <v>78</v>
      </c>
    </row>
    <row r="69" spans="1:21" ht="90">
      <c r="A69" s="474">
        <f t="shared" si="0"/>
        <v>62</v>
      </c>
      <c r="B69" s="542"/>
      <c r="C69" s="474">
        <v>8</v>
      </c>
      <c r="D69" s="434">
        <v>1</v>
      </c>
      <c r="E69" s="518" t="s">
        <v>744</v>
      </c>
      <c r="F69" s="437" t="s">
        <v>442</v>
      </c>
      <c r="G69" s="502">
        <v>10000000</v>
      </c>
      <c r="H69" s="503"/>
      <c r="I69" s="476"/>
      <c r="J69" s="546" t="str">
        <f>+$F$1</f>
        <v>ü</v>
      </c>
      <c r="K69" s="503"/>
      <c r="L69" s="437" t="s">
        <v>487</v>
      </c>
      <c r="M69" s="471" t="str">
        <f t="shared" si="5"/>
        <v>ü</v>
      </c>
      <c r="N69" s="471"/>
      <c r="O69" s="474"/>
      <c r="P69" s="474">
        <v>1</v>
      </c>
      <c r="Q69" s="471"/>
      <c r="U69" s="465">
        <f>+U67/U68</f>
        <v>0.4358974358974359</v>
      </c>
    </row>
    <row r="70" spans="1:21" ht="146.25">
      <c r="A70" s="474"/>
      <c r="B70" s="542"/>
      <c r="C70" s="474">
        <v>8</v>
      </c>
      <c r="D70" s="434"/>
      <c r="E70" s="514"/>
      <c r="F70" s="509" t="s">
        <v>443</v>
      </c>
      <c r="G70" s="502"/>
      <c r="H70" s="475"/>
      <c r="I70" s="476"/>
      <c r="J70" s="507"/>
      <c r="K70" s="503"/>
      <c r="L70" s="437" t="s">
        <v>331</v>
      </c>
      <c r="M70" s="471"/>
      <c r="N70" s="471"/>
      <c r="O70" s="471"/>
      <c r="P70" s="471"/>
      <c r="Q70" s="471"/>
    </row>
    <row r="71" spans="1:21" ht="225">
      <c r="A71" s="474"/>
      <c r="B71" s="542"/>
      <c r="C71" s="474">
        <v>8</v>
      </c>
      <c r="D71" s="434"/>
      <c r="E71" s="514"/>
      <c r="F71" s="509" t="s">
        <v>444</v>
      </c>
      <c r="G71" s="502"/>
      <c r="H71" s="475"/>
      <c r="I71" s="476"/>
      <c r="J71" s="507"/>
      <c r="K71" s="503"/>
      <c r="L71" s="437"/>
      <c r="M71" s="471"/>
      <c r="N71" s="471"/>
      <c r="O71" s="471"/>
      <c r="P71" s="471"/>
      <c r="Q71" s="471"/>
    </row>
    <row r="72" spans="1:21" ht="168.75">
      <c r="A72" s="474"/>
      <c r="B72" s="542"/>
      <c r="C72" s="474">
        <v>8</v>
      </c>
      <c r="D72" s="434"/>
      <c r="E72" s="514"/>
      <c r="F72" s="509" t="s">
        <v>445</v>
      </c>
      <c r="G72" s="502"/>
      <c r="H72" s="475"/>
      <c r="I72" s="476"/>
      <c r="J72" s="507"/>
      <c r="K72" s="503"/>
      <c r="L72" s="437"/>
      <c r="M72" s="471"/>
      <c r="N72" s="471"/>
      <c r="O72" s="471"/>
      <c r="P72" s="471"/>
      <c r="Q72" s="471"/>
    </row>
    <row r="73" spans="1:21" ht="405">
      <c r="A73" s="474"/>
      <c r="B73" s="542"/>
      <c r="C73" s="474">
        <v>8</v>
      </c>
      <c r="D73" s="434"/>
      <c r="E73" s="514"/>
      <c r="F73" s="509" t="s">
        <v>446</v>
      </c>
      <c r="G73" s="502"/>
      <c r="H73" s="475"/>
      <c r="I73" s="476"/>
      <c r="J73" s="507"/>
      <c r="K73" s="503"/>
      <c r="L73" s="437"/>
      <c r="M73" s="471"/>
      <c r="N73" s="471"/>
      <c r="O73" s="471"/>
      <c r="P73" s="471"/>
      <c r="Q73" s="471"/>
    </row>
    <row r="74" spans="1:21" ht="157.5">
      <c r="A74" s="474"/>
      <c r="B74" s="542"/>
      <c r="C74" s="474">
        <v>8</v>
      </c>
      <c r="D74" s="434"/>
      <c r="E74" s="514"/>
      <c r="F74" s="509" t="s">
        <v>447</v>
      </c>
      <c r="G74" s="502"/>
      <c r="H74" s="475"/>
      <c r="I74" s="476"/>
      <c r="J74" s="507"/>
      <c r="K74" s="503"/>
      <c r="L74" s="437"/>
      <c r="M74" s="471"/>
      <c r="N74" s="471"/>
      <c r="O74" s="471"/>
      <c r="P74" s="471"/>
      <c r="Q74" s="471"/>
    </row>
    <row r="75" spans="1:21" ht="101.25">
      <c r="A75" s="474">
        <f>A69+1</f>
        <v>63</v>
      </c>
      <c r="B75" s="542"/>
      <c r="C75" s="474">
        <v>8</v>
      </c>
      <c r="D75" s="434">
        <v>2</v>
      </c>
      <c r="E75" s="515"/>
      <c r="F75" s="437" t="s">
        <v>448</v>
      </c>
      <c r="G75" s="502">
        <v>457600</v>
      </c>
      <c r="H75" s="503"/>
      <c r="I75" s="476"/>
      <c r="J75" s="546" t="str">
        <f>+$F$1</f>
        <v>ü</v>
      </c>
      <c r="K75" s="503"/>
      <c r="L75" s="437" t="s">
        <v>488</v>
      </c>
      <c r="M75" s="471" t="str">
        <f t="shared" ref="M75:M92" si="7">+$K$2</f>
        <v>ü</v>
      </c>
      <c r="N75" s="471"/>
      <c r="O75" s="474">
        <v>1</v>
      </c>
      <c r="P75" s="474">
        <v>1</v>
      </c>
      <c r="Q75" s="471"/>
    </row>
    <row r="76" spans="1:21" ht="90">
      <c r="A76" s="474">
        <f t="shared" ref="A76:A90" si="8">A75+1</f>
        <v>64</v>
      </c>
      <c r="B76" s="542"/>
      <c r="C76" s="474">
        <v>8</v>
      </c>
      <c r="D76" s="436">
        <v>3</v>
      </c>
      <c r="E76" s="515"/>
      <c r="F76" s="437" t="s">
        <v>449</v>
      </c>
      <c r="G76" s="502">
        <v>1500000</v>
      </c>
      <c r="H76" s="475"/>
      <c r="I76" s="476"/>
      <c r="J76" s="484"/>
      <c r="K76" s="503" t="str">
        <f>+$F$1</f>
        <v>ü</v>
      </c>
      <c r="L76" s="437" t="s">
        <v>450</v>
      </c>
      <c r="M76" s="471" t="str">
        <f t="shared" si="7"/>
        <v>ü</v>
      </c>
      <c r="N76" s="471"/>
      <c r="O76" s="474">
        <v>1</v>
      </c>
      <c r="P76" s="474">
        <v>1</v>
      </c>
      <c r="Q76" s="471"/>
    </row>
    <row r="77" spans="1:21" ht="90">
      <c r="A77" s="474">
        <f t="shared" si="8"/>
        <v>65</v>
      </c>
      <c r="B77" s="542"/>
      <c r="C77" s="474">
        <v>6</v>
      </c>
      <c r="D77" s="435">
        <v>1</v>
      </c>
      <c r="E77" s="514" t="s">
        <v>470</v>
      </c>
      <c r="F77" s="437" t="s">
        <v>451</v>
      </c>
      <c r="G77" s="502">
        <v>300000</v>
      </c>
      <c r="H77" s="503" t="str">
        <f>+$F$1</f>
        <v>ü</v>
      </c>
      <c r="I77" s="476"/>
      <c r="J77" s="484"/>
      <c r="K77" s="503"/>
      <c r="L77" s="437" t="s">
        <v>365</v>
      </c>
      <c r="M77" s="471" t="str">
        <f t="shared" si="7"/>
        <v>ü</v>
      </c>
      <c r="N77" s="471"/>
      <c r="O77" s="471"/>
      <c r="P77" s="474">
        <v>1</v>
      </c>
      <c r="Q77" s="471"/>
    </row>
    <row r="78" spans="1:21" ht="56.25">
      <c r="A78" s="474">
        <f t="shared" si="8"/>
        <v>66</v>
      </c>
      <c r="B78" s="542">
        <v>5</v>
      </c>
      <c r="C78" s="474">
        <v>6</v>
      </c>
      <c r="D78" s="145">
        <v>2</v>
      </c>
      <c r="E78" s="518"/>
      <c r="F78" s="437" t="s">
        <v>452</v>
      </c>
      <c r="G78" s="502">
        <v>2201800</v>
      </c>
      <c r="H78" s="503" t="str">
        <f>+$F$1</f>
        <v>ü</v>
      </c>
      <c r="I78" s="476"/>
      <c r="J78" s="484"/>
      <c r="K78" s="503"/>
      <c r="L78" s="437" t="s">
        <v>365</v>
      </c>
      <c r="M78" s="471" t="str">
        <f t="shared" si="7"/>
        <v>ü</v>
      </c>
      <c r="N78" s="471"/>
      <c r="O78" s="471"/>
      <c r="P78" s="474">
        <v>1</v>
      </c>
      <c r="Q78" s="471"/>
    </row>
    <row r="79" spans="1:21" ht="101.25">
      <c r="A79" s="474">
        <f t="shared" si="8"/>
        <v>67</v>
      </c>
      <c r="B79" s="542"/>
      <c r="C79" s="474">
        <v>6</v>
      </c>
      <c r="D79" s="145">
        <v>3</v>
      </c>
      <c r="E79" s="514"/>
      <c r="F79" s="437" t="s">
        <v>453</v>
      </c>
      <c r="G79" s="502">
        <v>2250000</v>
      </c>
      <c r="H79" s="503"/>
      <c r="I79" s="476"/>
      <c r="J79" s="546" t="str">
        <f>+$F$1</f>
        <v>ü</v>
      </c>
      <c r="K79" s="503"/>
      <c r="L79" s="437" t="s">
        <v>489</v>
      </c>
      <c r="M79" s="471" t="str">
        <f t="shared" si="7"/>
        <v>ü</v>
      </c>
      <c r="N79" s="471"/>
      <c r="O79" s="471"/>
      <c r="P79" s="474">
        <v>1</v>
      </c>
      <c r="Q79" s="471"/>
    </row>
    <row r="80" spans="1:21" ht="56.25">
      <c r="A80" s="526">
        <f t="shared" si="8"/>
        <v>68</v>
      </c>
      <c r="B80" s="543">
        <v>3</v>
      </c>
      <c r="C80" s="526">
        <v>6</v>
      </c>
      <c r="D80" s="529">
        <v>4</v>
      </c>
      <c r="E80" s="528"/>
      <c r="F80" s="529" t="s">
        <v>454</v>
      </c>
      <c r="G80" s="530">
        <v>450000</v>
      </c>
      <c r="H80" s="531"/>
      <c r="I80" s="532"/>
      <c r="J80" s="533"/>
      <c r="K80" s="534" t="str">
        <f>+$F$1</f>
        <v>ü</v>
      </c>
      <c r="L80" s="554" t="s">
        <v>490</v>
      </c>
      <c r="M80" s="535" t="str">
        <f t="shared" si="7"/>
        <v>ü</v>
      </c>
      <c r="N80" s="535"/>
      <c r="O80" s="535"/>
      <c r="P80" s="474">
        <v>1</v>
      </c>
      <c r="Q80" s="471"/>
    </row>
    <row r="81" spans="1:18" ht="45">
      <c r="A81" s="474">
        <f t="shared" si="8"/>
        <v>69</v>
      </c>
      <c r="B81" s="542">
        <v>4</v>
      </c>
      <c r="C81" s="474">
        <v>6</v>
      </c>
      <c r="D81" s="437">
        <v>5</v>
      </c>
      <c r="E81" s="514"/>
      <c r="F81" s="437" t="s">
        <v>455</v>
      </c>
      <c r="G81" s="502">
        <v>300000</v>
      </c>
      <c r="H81" s="503" t="str">
        <f>+$F$1</f>
        <v>ü</v>
      </c>
      <c r="I81" s="476"/>
      <c r="J81" s="484"/>
      <c r="K81" s="503"/>
      <c r="L81" s="437" t="s">
        <v>365</v>
      </c>
      <c r="M81" s="471" t="str">
        <f t="shared" si="7"/>
        <v>ü</v>
      </c>
      <c r="N81" s="471"/>
      <c r="O81" s="471"/>
      <c r="P81" s="474">
        <v>1</v>
      </c>
      <c r="Q81" s="471"/>
    </row>
    <row r="82" spans="1:18" ht="202.5">
      <c r="A82" s="474">
        <f t="shared" si="8"/>
        <v>70</v>
      </c>
      <c r="B82" s="542">
        <v>6</v>
      </c>
      <c r="C82" s="474">
        <v>6</v>
      </c>
      <c r="D82" s="145">
        <v>6</v>
      </c>
      <c r="E82" s="514"/>
      <c r="F82" s="437" t="s">
        <v>456</v>
      </c>
      <c r="G82" s="502">
        <v>8650000</v>
      </c>
      <c r="H82" s="475"/>
      <c r="I82" s="476"/>
      <c r="J82" s="484" t="str">
        <f>+$F$1</f>
        <v>ü</v>
      </c>
      <c r="K82" s="503"/>
      <c r="L82" s="437" t="s">
        <v>457</v>
      </c>
      <c r="M82" s="471" t="str">
        <f t="shared" si="7"/>
        <v>ü</v>
      </c>
      <c r="N82" s="471"/>
      <c r="O82" s="471"/>
      <c r="P82" s="474">
        <v>1</v>
      </c>
      <c r="Q82" s="471"/>
    </row>
    <row r="83" spans="1:18" ht="101.25">
      <c r="A83" s="474">
        <f t="shared" si="8"/>
        <v>71</v>
      </c>
      <c r="B83" s="542"/>
      <c r="C83" s="474">
        <v>9</v>
      </c>
      <c r="D83" s="435"/>
      <c r="E83" s="518" t="s">
        <v>745</v>
      </c>
      <c r="F83" s="437" t="s">
        <v>458</v>
      </c>
      <c r="G83" s="502">
        <v>1000000</v>
      </c>
      <c r="H83" s="475"/>
      <c r="I83" s="476"/>
      <c r="J83" s="484" t="str">
        <f>+$F$1</f>
        <v>ü</v>
      </c>
      <c r="K83" s="503"/>
      <c r="L83" s="437" t="s">
        <v>357</v>
      </c>
      <c r="M83" s="471" t="str">
        <f t="shared" si="7"/>
        <v>ü</v>
      </c>
      <c r="N83" s="471"/>
      <c r="O83" s="471"/>
      <c r="P83" s="474">
        <v>1</v>
      </c>
      <c r="Q83" s="471"/>
    </row>
    <row r="84" spans="1:18" ht="101.25">
      <c r="A84" s="474">
        <f t="shared" si="8"/>
        <v>72</v>
      </c>
      <c r="B84" s="542"/>
      <c r="C84" s="474">
        <v>10</v>
      </c>
      <c r="D84" s="434">
        <v>1</v>
      </c>
      <c r="E84" s="518" t="s">
        <v>746</v>
      </c>
      <c r="F84" s="437" t="s">
        <v>459</v>
      </c>
      <c r="G84" s="502">
        <v>4375000</v>
      </c>
      <c r="H84" s="503"/>
      <c r="I84" s="476"/>
      <c r="J84" s="546" t="str">
        <f>+$F$1</f>
        <v>ü</v>
      </c>
      <c r="K84" s="503"/>
      <c r="L84" s="437" t="s">
        <v>491</v>
      </c>
      <c r="M84" s="471" t="str">
        <f t="shared" si="7"/>
        <v>ü</v>
      </c>
      <c r="N84" s="471"/>
      <c r="O84" s="471"/>
      <c r="P84" s="474">
        <v>1</v>
      </c>
      <c r="Q84" s="471"/>
    </row>
    <row r="85" spans="1:18" ht="112.5">
      <c r="A85" s="474">
        <f t="shared" si="8"/>
        <v>73</v>
      </c>
      <c r="B85" s="542"/>
      <c r="C85" s="474">
        <v>10</v>
      </c>
      <c r="D85" s="434">
        <v>2</v>
      </c>
      <c r="E85" s="514"/>
      <c r="F85" s="437" t="s">
        <v>460</v>
      </c>
      <c r="G85" s="502">
        <v>599000</v>
      </c>
      <c r="H85" s="503"/>
      <c r="I85" s="476"/>
      <c r="J85" s="546" t="str">
        <f>+$F$1</f>
        <v>ü</v>
      </c>
      <c r="K85" s="503"/>
      <c r="L85" s="437" t="s">
        <v>491</v>
      </c>
      <c r="M85" s="471" t="str">
        <f t="shared" si="7"/>
        <v>ü</v>
      </c>
      <c r="N85" s="471"/>
      <c r="O85" s="474">
        <v>1</v>
      </c>
      <c r="P85" s="474">
        <v>1</v>
      </c>
      <c r="Q85" s="471"/>
    </row>
    <row r="86" spans="1:18" ht="56.25">
      <c r="A86" s="474">
        <f t="shared" si="8"/>
        <v>74</v>
      </c>
      <c r="B86" s="542">
        <v>7</v>
      </c>
      <c r="C86" s="474">
        <v>10</v>
      </c>
      <c r="D86" s="434">
        <v>3</v>
      </c>
      <c r="E86" s="514"/>
      <c r="F86" s="437" t="s">
        <v>461</v>
      </c>
      <c r="G86" s="502">
        <v>1160000</v>
      </c>
      <c r="H86" s="503" t="str">
        <f>+$F$1</f>
        <v>ü</v>
      </c>
      <c r="I86" s="476"/>
      <c r="J86" s="477"/>
      <c r="K86" s="503"/>
      <c r="L86" s="437" t="s">
        <v>358</v>
      </c>
      <c r="M86" s="471" t="str">
        <f t="shared" si="7"/>
        <v>ü</v>
      </c>
      <c r="N86" s="471"/>
      <c r="O86" s="471"/>
      <c r="P86" s="474">
        <v>1</v>
      </c>
      <c r="Q86" s="471"/>
    </row>
    <row r="87" spans="1:18" ht="123.75">
      <c r="A87" s="474">
        <f t="shared" si="8"/>
        <v>75</v>
      </c>
      <c r="B87" s="542"/>
      <c r="C87" s="474">
        <v>10</v>
      </c>
      <c r="D87" s="434">
        <v>4</v>
      </c>
      <c r="E87" s="514"/>
      <c r="F87" s="437" t="s">
        <v>462</v>
      </c>
      <c r="G87" s="502">
        <v>1000000</v>
      </c>
      <c r="H87" s="503"/>
      <c r="I87" s="476"/>
      <c r="J87" s="546" t="str">
        <f>+$F$1</f>
        <v>ü</v>
      </c>
      <c r="K87" s="503"/>
      <c r="L87" s="548" t="s">
        <v>492</v>
      </c>
      <c r="M87" s="471" t="str">
        <f t="shared" si="7"/>
        <v>ü</v>
      </c>
      <c r="N87" s="471"/>
      <c r="O87" s="474">
        <v>1</v>
      </c>
      <c r="P87" s="474">
        <v>1</v>
      </c>
      <c r="Q87" s="471"/>
    </row>
    <row r="88" spans="1:18" ht="45">
      <c r="A88" s="526">
        <f t="shared" si="8"/>
        <v>76</v>
      </c>
      <c r="B88" s="543">
        <v>8</v>
      </c>
      <c r="C88" s="526">
        <v>10</v>
      </c>
      <c r="D88" s="527">
        <v>5</v>
      </c>
      <c r="E88" s="528"/>
      <c r="F88" s="529" t="s">
        <v>463</v>
      </c>
      <c r="G88" s="530">
        <v>1900000</v>
      </c>
      <c r="H88" s="531"/>
      <c r="I88" s="532"/>
      <c r="J88" s="533"/>
      <c r="K88" s="534" t="str">
        <f>+$F$1</f>
        <v>ü</v>
      </c>
      <c r="L88" s="529" t="s">
        <v>473</v>
      </c>
      <c r="M88" s="535" t="str">
        <f t="shared" si="7"/>
        <v>ü</v>
      </c>
      <c r="N88" s="535"/>
      <c r="O88" s="526">
        <v>1</v>
      </c>
      <c r="P88" s="474">
        <v>1</v>
      </c>
      <c r="Q88" s="471"/>
    </row>
    <row r="89" spans="1:18" ht="112.5">
      <c r="A89" s="474">
        <f t="shared" si="8"/>
        <v>77</v>
      </c>
      <c r="B89" s="542"/>
      <c r="C89" s="474">
        <v>11</v>
      </c>
      <c r="D89" s="145">
        <v>1</v>
      </c>
      <c r="E89" s="518" t="s">
        <v>747</v>
      </c>
      <c r="F89" s="437" t="s">
        <v>464</v>
      </c>
      <c r="G89" s="502">
        <v>510000</v>
      </c>
      <c r="H89" s="475"/>
      <c r="I89" s="476"/>
      <c r="J89" s="507"/>
      <c r="K89" s="503" t="str">
        <f>+$F$1</f>
        <v>ü</v>
      </c>
      <c r="L89" s="437" t="s">
        <v>364</v>
      </c>
      <c r="M89" s="471" t="str">
        <f t="shared" si="7"/>
        <v>ü</v>
      </c>
      <c r="N89" s="471"/>
      <c r="O89" s="471"/>
      <c r="P89" s="474">
        <v>1</v>
      </c>
      <c r="Q89" s="471"/>
    </row>
    <row r="90" spans="1:18" ht="168.75">
      <c r="A90" s="526">
        <f t="shared" si="8"/>
        <v>78</v>
      </c>
      <c r="B90" s="543">
        <v>9</v>
      </c>
      <c r="C90" s="526">
        <v>11</v>
      </c>
      <c r="D90" s="529">
        <v>2</v>
      </c>
      <c r="E90" s="536"/>
      <c r="F90" s="529" t="s">
        <v>465</v>
      </c>
      <c r="G90" s="530">
        <v>2730000</v>
      </c>
      <c r="H90" s="531"/>
      <c r="I90" s="532"/>
      <c r="J90" s="533"/>
      <c r="K90" s="534" t="str">
        <f>+$F$1</f>
        <v>ü</v>
      </c>
      <c r="L90" s="529" t="s">
        <v>474</v>
      </c>
      <c r="M90" s="535" t="str">
        <f t="shared" si="7"/>
        <v>ü</v>
      </c>
      <c r="N90" s="535"/>
      <c r="O90" s="535"/>
      <c r="P90" s="474">
        <v>1</v>
      </c>
      <c r="Q90" s="471"/>
    </row>
    <row r="91" spans="1:18" ht="12">
      <c r="A91" s="474"/>
      <c r="B91" s="542"/>
      <c r="C91" s="474"/>
      <c r="D91" s="145"/>
      <c r="E91" s="515"/>
      <c r="F91" s="496"/>
      <c r="G91" s="502"/>
      <c r="H91" s="475"/>
      <c r="I91" s="476"/>
      <c r="J91" s="507"/>
      <c r="K91" s="503"/>
      <c r="L91" s="437"/>
      <c r="M91" s="471" t="str">
        <f t="shared" si="7"/>
        <v>ü</v>
      </c>
      <c r="N91" s="471"/>
      <c r="O91" s="494">
        <f>SUM(O7:O90)</f>
        <v>60</v>
      </c>
      <c r="P91" s="471" t="str">
        <f>+$K$2</f>
        <v>ü</v>
      </c>
      <c r="Q91" s="471"/>
      <c r="R91" s="465">
        <f>+O91/78</f>
        <v>0.76923076923076927</v>
      </c>
    </row>
    <row r="92" spans="1:18" ht="12">
      <c r="A92" s="474"/>
      <c r="B92" s="542"/>
      <c r="C92" s="474"/>
      <c r="D92" s="145"/>
      <c r="E92" s="515"/>
      <c r="F92" s="496" t="s">
        <v>363</v>
      </c>
      <c r="G92" s="502">
        <v>10000000</v>
      </c>
      <c r="H92" s="503" t="str">
        <f>+$F$1</f>
        <v>ü</v>
      </c>
      <c r="I92" s="476"/>
      <c r="J92" s="507"/>
      <c r="K92" s="507"/>
      <c r="L92" s="437"/>
      <c r="M92" s="471" t="str">
        <f t="shared" si="7"/>
        <v>ü</v>
      </c>
      <c r="N92" s="471"/>
      <c r="O92" s="471"/>
      <c r="P92" s="471" t="str">
        <f>+$K$2</f>
        <v>ü</v>
      </c>
      <c r="Q92" s="471"/>
    </row>
    <row r="93" spans="1:18">
      <c r="A93" s="474"/>
      <c r="B93" s="542"/>
      <c r="C93" s="474"/>
      <c r="D93" s="145"/>
      <c r="E93" s="515"/>
      <c r="F93" s="496"/>
      <c r="G93" s="496"/>
    </row>
    <row r="94" spans="1:18">
      <c r="A94" s="474"/>
      <c r="B94" s="542"/>
      <c r="C94" s="474"/>
      <c r="D94" s="145"/>
      <c r="E94" s="515"/>
      <c r="F94" s="496"/>
      <c r="G94" s="496"/>
      <c r="N94" s="465">
        <f>COUNTIF(N8:N92,$F$1)</f>
        <v>4</v>
      </c>
      <c r="Q94" s="465">
        <f>COUNTIF(Q8:Q92,$F$1)</f>
        <v>0</v>
      </c>
    </row>
    <row r="95" spans="1:18">
      <c r="A95" s="474"/>
      <c r="B95" s="544"/>
      <c r="C95" s="485"/>
      <c r="E95" s="517"/>
      <c r="F95" s="499" t="s">
        <v>495</v>
      </c>
      <c r="G95" s="497">
        <v>153569900</v>
      </c>
    </row>
    <row r="96" spans="1:18">
      <c r="F96" s="499" t="s">
        <v>494</v>
      </c>
      <c r="G96" s="497">
        <v>143569900</v>
      </c>
      <c r="K96" s="498" t="s">
        <v>497</v>
      </c>
      <c r="L96" s="510">
        <f>+G96-G97</f>
        <v>-220240097</v>
      </c>
      <c r="P96" s="465" t="s">
        <v>336</v>
      </c>
    </row>
    <row r="97" spans="6:12">
      <c r="F97" s="498" t="s">
        <v>496</v>
      </c>
      <c r="G97" s="497">
        <f>+'สรุปนนทบุรี2555-12กย54-ยัง'!F10</f>
        <v>363809997</v>
      </c>
      <c r="K97" s="498">
        <v>1</v>
      </c>
      <c r="L97" s="510">
        <f>+'สรุปนนทบุรี2555-12กย54-ยัง'!F10</f>
        <v>363809997</v>
      </c>
    </row>
    <row r="98" spans="6:12">
      <c r="K98" s="498">
        <v>2</v>
      </c>
      <c r="L98" s="510" t="e">
        <f>+'สรุปนนทบุรี2555-12กย54-ยัง'!#REF!</f>
        <v>#REF!</v>
      </c>
    </row>
    <row r="99" spans="6:12">
      <c r="K99" s="498">
        <v>3</v>
      </c>
      <c r="L99" s="510">
        <f>+'สรุปนนทบุรี2555-12กย54-ยัง'!J10</f>
        <v>210578000</v>
      </c>
    </row>
    <row r="100" spans="6:12">
      <c r="K100" s="511" t="s">
        <v>334</v>
      </c>
      <c r="L100" s="510" t="e">
        <f>+L97+L98</f>
        <v>#REF!</v>
      </c>
    </row>
    <row r="102" spans="6:12">
      <c r="K102" s="498" t="s">
        <v>335</v>
      </c>
      <c r="L102" s="510" t="e">
        <f>+G96-L100</f>
        <v>#REF!</v>
      </c>
    </row>
    <row r="116" spans="5:5">
      <c r="E116" s="517"/>
    </row>
    <row r="117" spans="5:5">
      <c r="E117" s="517"/>
    </row>
    <row r="118" spans="5:5">
      <c r="E118" s="517"/>
    </row>
    <row r="119" spans="5:5">
      <c r="E119" s="517"/>
    </row>
    <row r="120" spans="5:5">
      <c r="E120" s="517"/>
    </row>
    <row r="121" spans="5:5">
      <c r="E121" s="517"/>
    </row>
    <row r="125" spans="5:5">
      <c r="E125" s="517"/>
    </row>
  </sheetData>
  <mergeCells count="21">
    <mergeCell ref="H7:H8"/>
    <mergeCell ref="K5:K6"/>
    <mergeCell ref="J7:J8"/>
    <mergeCell ref="A7:A8"/>
    <mergeCell ref="E7:E8"/>
    <mergeCell ref="F7:F8"/>
    <mergeCell ref="G7:G8"/>
    <mergeCell ref="L37:L40"/>
    <mergeCell ref="P5:Q5"/>
    <mergeCell ref="I6:J6"/>
    <mergeCell ref="L5:L6"/>
    <mergeCell ref="I7:I8"/>
    <mergeCell ref="O5:O6"/>
    <mergeCell ref="K7:K8"/>
    <mergeCell ref="O1:R1"/>
    <mergeCell ref="A5:A6"/>
    <mergeCell ref="E5:E6"/>
    <mergeCell ref="F5:F6"/>
    <mergeCell ref="G5:G6"/>
    <mergeCell ref="H5:J5"/>
    <mergeCell ref="M5:N5"/>
  </mergeCells>
  <phoneticPr fontId="142" type="noConversion"/>
  <printOptions horizontalCentered="1"/>
  <pageMargins left="0.35433070866141703" right="0.196850393700787" top="0.19" bottom="0.25" header="0.17" footer="0.17"/>
  <pageSetup paperSize="9" scale="95" orientation="landscape" r:id="rId1"/>
  <headerFooter>
    <oddFooter>&amp;C&amp;P/&amp;N</oddFooter>
  </headerFooter>
  <legacyDrawing r:id="rId2"/>
</worksheet>
</file>

<file path=xl/worksheets/sheet4.xml><?xml version="1.0" encoding="utf-8"?>
<worksheet xmlns="http://schemas.openxmlformats.org/spreadsheetml/2006/main" xmlns:r="http://schemas.openxmlformats.org/officeDocument/2006/relationships">
  <sheetPr>
    <tabColor rgb="FFFF0000"/>
  </sheetPr>
  <dimension ref="A1:R28"/>
  <sheetViews>
    <sheetView view="pageBreakPreview" topLeftCell="A13" zoomScale="60" workbookViewId="0">
      <selection activeCell="P15" sqref="P15"/>
    </sheetView>
  </sheetViews>
  <sheetFormatPr defaultRowHeight="20.25"/>
  <cols>
    <col min="1" max="1" width="9.140625" style="239"/>
    <col min="2" max="2" width="21.5703125" style="239" customWidth="1"/>
    <col min="3" max="3" width="57" style="239" customWidth="1"/>
    <col min="4" max="4" width="9.140625" style="236"/>
    <col min="5" max="5" width="9.140625" style="237"/>
    <col min="6" max="6" width="9.140625" style="238"/>
    <col min="7" max="15" width="9.140625" style="239"/>
  </cols>
  <sheetData>
    <row r="1" spans="1:18" ht="21">
      <c r="A1" s="234" t="s">
        <v>1</v>
      </c>
      <c r="B1" s="234"/>
      <c r="C1" s="235"/>
      <c r="P1" s="239"/>
      <c r="Q1" s="239"/>
      <c r="R1" s="239"/>
    </row>
    <row r="2" spans="1:18" ht="20.25" customHeight="1">
      <c r="A2" s="240" t="s">
        <v>2</v>
      </c>
      <c r="B2" s="240"/>
      <c r="C2" s="241" t="s">
        <v>3</v>
      </c>
      <c r="D2" s="242" t="s">
        <v>4</v>
      </c>
      <c r="E2" s="243" t="s">
        <v>5</v>
      </c>
      <c r="F2" s="244" t="s">
        <v>6</v>
      </c>
      <c r="G2" s="245"/>
      <c r="H2" s="245"/>
      <c r="I2" s="245"/>
      <c r="J2" s="245"/>
      <c r="K2" s="245" t="s">
        <v>6</v>
      </c>
      <c r="L2" s="245"/>
      <c r="M2" s="245"/>
      <c r="N2" s="245"/>
      <c r="O2" s="245"/>
      <c r="P2" s="239"/>
      <c r="Q2" s="239"/>
      <c r="R2" s="239"/>
    </row>
    <row r="3" spans="1:18" ht="20.25" customHeight="1">
      <c r="A3" s="240"/>
      <c r="B3" s="240"/>
      <c r="C3" s="241"/>
      <c r="D3" s="242"/>
      <c r="E3" s="243"/>
      <c r="F3" s="246" t="s">
        <v>7</v>
      </c>
      <c r="G3" s="247" t="s">
        <v>8</v>
      </c>
      <c r="H3" s="247" t="s">
        <v>9</v>
      </c>
      <c r="I3" s="247" t="s">
        <v>10</v>
      </c>
      <c r="J3" s="247" t="s">
        <v>11</v>
      </c>
      <c r="K3" s="248" t="s">
        <v>12</v>
      </c>
      <c r="L3" s="249" t="s">
        <v>13</v>
      </c>
      <c r="M3" s="249" t="s">
        <v>14</v>
      </c>
      <c r="N3" s="249" t="s">
        <v>15</v>
      </c>
      <c r="O3" s="249" t="s">
        <v>16</v>
      </c>
      <c r="P3" s="239"/>
      <c r="Q3" s="239"/>
      <c r="R3" s="239"/>
    </row>
    <row r="4" spans="1:18" ht="21">
      <c r="A4" s="250">
        <v>1</v>
      </c>
      <c r="B4" s="251" t="s">
        <v>17</v>
      </c>
      <c r="C4" s="252"/>
      <c r="D4" s="253"/>
      <c r="E4" s="254"/>
      <c r="F4" s="255"/>
      <c r="G4" s="256"/>
      <c r="H4" s="256"/>
      <c r="I4" s="256"/>
      <c r="J4" s="256"/>
      <c r="K4" s="256"/>
      <c r="L4" s="256"/>
      <c r="M4" s="256"/>
      <c r="N4" s="256"/>
      <c r="O4" s="256"/>
      <c r="P4" s="257"/>
      <c r="Q4" s="257"/>
      <c r="R4" s="257"/>
    </row>
    <row r="5" spans="1:18" ht="60.75">
      <c r="A5" s="258">
        <v>1.1000000000000001</v>
      </c>
      <c r="B5" s="259" t="s">
        <v>18</v>
      </c>
      <c r="C5" s="260" t="s">
        <v>19</v>
      </c>
      <c r="D5" s="261">
        <v>20</v>
      </c>
      <c r="E5" s="262">
        <v>20</v>
      </c>
      <c r="F5" s="263"/>
      <c r="G5" s="264">
        <f>+'คะแนนนนทบุรี-2555(in detail)'!E5</f>
        <v>15</v>
      </c>
      <c r="H5" s="264">
        <f>+'คะแนนนนทบุรี-2555(in detail)'!F5</f>
        <v>20</v>
      </c>
      <c r="I5" s="264">
        <v>20</v>
      </c>
      <c r="J5" s="264">
        <f>+'คะแนนนนทบุรี-2555(in detail)'!H5</f>
        <v>15</v>
      </c>
      <c r="K5" s="264"/>
      <c r="L5" s="264"/>
      <c r="M5" s="264"/>
      <c r="N5" s="264"/>
      <c r="O5" s="264"/>
      <c r="P5" s="257"/>
      <c r="Q5" s="257"/>
      <c r="R5" s="257"/>
    </row>
    <row r="6" spans="1:18">
      <c r="A6" s="265"/>
      <c r="B6" s="266"/>
      <c r="C6" s="267" t="s">
        <v>20</v>
      </c>
      <c r="D6" s="268"/>
      <c r="E6" s="269"/>
      <c r="F6" s="270"/>
      <c r="G6" s="271"/>
      <c r="H6" s="271"/>
      <c r="I6" s="271"/>
      <c r="J6" s="271"/>
      <c r="K6" s="271"/>
      <c r="L6" s="271"/>
      <c r="M6" s="271"/>
      <c r="N6" s="271"/>
      <c r="O6" s="271"/>
      <c r="P6" s="257"/>
      <c r="Q6" s="257"/>
      <c r="R6" s="257"/>
    </row>
    <row r="7" spans="1:18">
      <c r="A7" s="272"/>
      <c r="B7" s="273"/>
      <c r="C7" s="274"/>
      <c r="D7" s="275"/>
      <c r="E7" s="276"/>
      <c r="F7" s="277"/>
      <c r="G7" s="274"/>
      <c r="H7" s="274"/>
      <c r="I7" s="274"/>
      <c r="J7" s="274"/>
      <c r="K7" s="274"/>
      <c r="L7" s="274"/>
      <c r="M7" s="274"/>
      <c r="N7" s="274"/>
      <c r="O7" s="274"/>
      <c r="P7" s="257"/>
      <c r="Q7" s="257"/>
      <c r="R7" s="257"/>
    </row>
    <row r="8" spans="1:18" ht="40.5">
      <c r="A8" s="278">
        <v>1.2</v>
      </c>
      <c r="B8" s="279" t="s">
        <v>21</v>
      </c>
      <c r="C8" s="280" t="s">
        <v>22</v>
      </c>
      <c r="D8" s="268">
        <v>20</v>
      </c>
      <c r="F8" s="281">
        <f>SUM(F9:F12)</f>
        <v>0</v>
      </c>
      <c r="G8" s="281">
        <f>SUM(G9:G12)</f>
        <v>10</v>
      </c>
      <c r="H8" s="281">
        <f t="shared" ref="H8:O8" si="0">SUM(H9:H12)</f>
        <v>20</v>
      </c>
      <c r="I8" s="281">
        <f t="shared" si="0"/>
        <v>16</v>
      </c>
      <c r="J8" s="281">
        <f t="shared" si="0"/>
        <v>20</v>
      </c>
      <c r="K8" s="281">
        <f t="shared" si="0"/>
        <v>0</v>
      </c>
      <c r="L8" s="281">
        <f t="shared" si="0"/>
        <v>0</v>
      </c>
      <c r="M8" s="281">
        <f t="shared" si="0"/>
        <v>0</v>
      </c>
      <c r="N8" s="281">
        <f t="shared" si="0"/>
        <v>0</v>
      </c>
      <c r="O8" s="281">
        <f t="shared" si="0"/>
        <v>0</v>
      </c>
      <c r="P8" s="236" t="s">
        <v>23</v>
      </c>
      <c r="Q8" s="257"/>
      <c r="R8" s="257"/>
    </row>
    <row r="9" spans="1:18" ht="40.5">
      <c r="A9" s="282"/>
      <c r="B9" s="283"/>
      <c r="C9" s="284" t="s">
        <v>24</v>
      </c>
      <c r="D9" s="285">
        <v>6</v>
      </c>
      <c r="E9" s="286" t="s">
        <v>25</v>
      </c>
      <c r="F9" s="287"/>
      <c r="G9" s="288">
        <f>+'คะแนนนนทบุรี-2555(in detail)'!E9</f>
        <v>2</v>
      </c>
      <c r="H9" s="288">
        <f>+'คะแนนนนทบุรี-2555(in detail)'!F9</f>
        <v>6</v>
      </c>
      <c r="I9" s="288">
        <v>4</v>
      </c>
      <c r="J9" s="288">
        <f>+'คะแนนนนทบุรี-2555(in detail)'!H9</f>
        <v>6</v>
      </c>
      <c r="K9" s="288"/>
      <c r="L9" s="288"/>
      <c r="M9" s="288"/>
      <c r="N9" s="288"/>
      <c r="O9" s="288"/>
      <c r="P9" s="257"/>
      <c r="Q9" s="257"/>
      <c r="R9" s="257"/>
    </row>
    <row r="10" spans="1:18" ht="40.5">
      <c r="A10" s="282"/>
      <c r="B10" s="283"/>
      <c r="C10" s="284" t="s">
        <v>26</v>
      </c>
      <c r="D10" s="285">
        <v>6</v>
      </c>
      <c r="E10" s="286" t="s">
        <v>25</v>
      </c>
      <c r="F10" s="287"/>
      <c r="G10" s="288">
        <f>+'คะแนนนนทบุรี-2555(in detail)'!E10</f>
        <v>3</v>
      </c>
      <c r="H10" s="288">
        <f>+'คะแนนนนทบุรี-2555(in detail)'!F10</f>
        <v>6</v>
      </c>
      <c r="I10" s="288">
        <v>4</v>
      </c>
      <c r="J10" s="288">
        <f>+'คะแนนนนทบุรี-2555(in detail)'!H10</f>
        <v>6</v>
      </c>
      <c r="K10" s="288"/>
      <c r="L10" s="288"/>
      <c r="M10" s="288"/>
      <c r="N10" s="288"/>
      <c r="O10" s="288"/>
      <c r="P10" s="257"/>
      <c r="Q10" s="257"/>
      <c r="R10" s="257"/>
    </row>
    <row r="11" spans="1:18" ht="40.5">
      <c r="A11" s="282"/>
      <c r="B11" s="283"/>
      <c r="C11" s="284" t="s">
        <v>27</v>
      </c>
      <c r="D11" s="285">
        <v>6</v>
      </c>
      <c r="E11" s="286" t="s">
        <v>25</v>
      </c>
      <c r="F11" s="287"/>
      <c r="G11" s="288">
        <f>+'คะแนนนนทบุรี-2555(in detail)'!E11</f>
        <v>3</v>
      </c>
      <c r="H11" s="288">
        <f>+'คะแนนนนทบุรี-2555(in detail)'!F11</f>
        <v>6</v>
      </c>
      <c r="I11" s="288">
        <v>6</v>
      </c>
      <c r="J11" s="288">
        <f>+'คะแนนนนทบุรี-2555(in detail)'!H11</f>
        <v>6</v>
      </c>
      <c r="K11" s="288"/>
      <c r="L11" s="288"/>
      <c r="M11" s="288"/>
      <c r="N11" s="288"/>
      <c r="O11" s="288"/>
      <c r="P11" s="257"/>
      <c r="Q11" s="257"/>
      <c r="R11" s="257"/>
    </row>
    <row r="12" spans="1:18" ht="40.5">
      <c r="A12" s="282"/>
      <c r="B12" s="283"/>
      <c r="C12" s="284" t="s">
        <v>28</v>
      </c>
      <c r="D12" s="285">
        <v>2</v>
      </c>
      <c r="E12" s="286">
        <v>2</v>
      </c>
      <c r="F12" s="287"/>
      <c r="G12" s="288">
        <f>+'คะแนนนนทบุรี-2555(in detail)'!E13</f>
        <v>2</v>
      </c>
      <c r="H12" s="288">
        <f>+'คะแนนนนทบุรี-2555(in detail)'!F13</f>
        <v>2</v>
      </c>
      <c r="I12" s="288">
        <v>2</v>
      </c>
      <c r="J12" s="288">
        <f>+'คะแนนนนทบุรี-2555(in detail)'!H13</f>
        <v>2</v>
      </c>
      <c r="K12" s="288"/>
      <c r="L12" s="288"/>
      <c r="M12" s="288"/>
      <c r="N12" s="288"/>
      <c r="O12" s="288"/>
      <c r="P12" s="257"/>
      <c r="Q12" s="257"/>
      <c r="R12" s="257"/>
    </row>
    <row r="13" spans="1:18">
      <c r="A13" s="289"/>
      <c r="B13" s="290"/>
      <c r="C13" s="291" t="s">
        <v>29</v>
      </c>
      <c r="D13" s="292"/>
      <c r="E13" s="293"/>
      <c r="F13" s="294"/>
      <c r="G13" s="295"/>
      <c r="H13" s="295"/>
      <c r="I13" s="295"/>
      <c r="J13" s="295"/>
      <c r="K13" s="295"/>
      <c r="L13" s="295"/>
      <c r="M13" s="295"/>
      <c r="N13" s="295"/>
      <c r="O13" s="295"/>
      <c r="P13" s="257"/>
      <c r="Q13" s="257"/>
      <c r="R13" s="257"/>
    </row>
    <row r="14" spans="1:18" ht="21">
      <c r="A14" s="296">
        <v>2</v>
      </c>
      <c r="B14" s="297" t="s">
        <v>30</v>
      </c>
      <c r="C14" s="298"/>
      <c r="D14" s="253"/>
      <c r="E14" s="254"/>
      <c r="F14" s="299"/>
      <c r="G14" s="300"/>
      <c r="H14" s="300"/>
      <c r="I14" s="300"/>
      <c r="J14" s="300"/>
      <c r="K14" s="300"/>
      <c r="L14" s="300"/>
      <c r="M14" s="300"/>
      <c r="N14" s="300"/>
      <c r="O14" s="300"/>
      <c r="P14" s="257"/>
      <c r="Q14" s="257"/>
      <c r="R14" s="257"/>
    </row>
    <row r="15" spans="1:18" ht="81">
      <c r="A15" s="301">
        <v>2.1</v>
      </c>
      <c r="B15" s="302" t="s">
        <v>31</v>
      </c>
      <c r="C15" s="303" t="s">
        <v>32</v>
      </c>
      <c r="D15" s="285">
        <v>25</v>
      </c>
      <c r="E15" s="286"/>
      <c r="F15" s="304">
        <f>SUM(F16:F18)</f>
        <v>0</v>
      </c>
      <c r="G15" s="304">
        <f>SUM(G16:G18)</f>
        <v>33</v>
      </c>
      <c r="H15" s="304">
        <f t="shared" ref="H15:O15" si="1">SUM(H16:H18)</f>
        <v>33</v>
      </c>
      <c r="I15" s="304">
        <f t="shared" si="1"/>
        <v>33</v>
      </c>
      <c r="J15" s="304">
        <f t="shared" si="1"/>
        <v>33</v>
      </c>
      <c r="K15" s="304">
        <f t="shared" si="1"/>
        <v>0</v>
      </c>
      <c r="L15" s="304">
        <f t="shared" si="1"/>
        <v>0</v>
      </c>
      <c r="M15" s="304">
        <f t="shared" si="1"/>
        <v>0</v>
      </c>
      <c r="N15" s="304">
        <f t="shared" si="1"/>
        <v>0</v>
      </c>
      <c r="O15" s="304">
        <f t="shared" si="1"/>
        <v>0</v>
      </c>
      <c r="P15" s="236" t="s">
        <v>23</v>
      </c>
      <c r="Q15" s="257"/>
      <c r="R15" s="257"/>
    </row>
    <row r="16" spans="1:18" ht="51.75">
      <c r="A16" s="301"/>
      <c r="B16" s="302"/>
      <c r="C16" s="303" t="s">
        <v>33</v>
      </c>
      <c r="D16" s="285">
        <v>15</v>
      </c>
      <c r="E16" s="286" t="s">
        <v>34</v>
      </c>
      <c r="F16" s="287"/>
      <c r="G16" s="288">
        <f>+'คะแนนนนทบุรี-2555(in detail)'!E18</f>
        <v>15</v>
      </c>
      <c r="H16" s="288">
        <f>+'คะแนนนนทบุรี-2555(in detail)'!F18</f>
        <v>15</v>
      </c>
      <c r="I16" s="288">
        <v>15</v>
      </c>
      <c r="J16" s="288">
        <f>+'คะแนนนนทบุรี-2555(in detail)'!H18</f>
        <v>15</v>
      </c>
      <c r="K16" s="288"/>
      <c r="L16" s="288"/>
      <c r="M16" s="288"/>
      <c r="N16" s="288"/>
      <c r="O16" s="288"/>
      <c r="P16" s="257"/>
      <c r="Q16" s="257"/>
      <c r="R16" s="257"/>
    </row>
    <row r="17" spans="1:18" ht="34.5">
      <c r="A17" s="301"/>
      <c r="B17" s="302"/>
      <c r="C17" s="303" t="s">
        <v>35</v>
      </c>
      <c r="D17" s="285">
        <v>10</v>
      </c>
      <c r="E17" s="286" t="s">
        <v>36</v>
      </c>
      <c r="F17" s="287"/>
      <c r="G17" s="288">
        <f>+'คะแนนนนทบุรี-2555(in detail)'!E19</f>
        <v>10</v>
      </c>
      <c r="H17" s="288">
        <f>+'คะแนนนนทบุรี-2555(in detail)'!F19</f>
        <v>10</v>
      </c>
      <c r="I17" s="288">
        <v>10</v>
      </c>
      <c r="J17" s="288">
        <f>+'คะแนนนนทบุรี-2555(in detail)'!H19</f>
        <v>10</v>
      </c>
      <c r="K17" s="288"/>
      <c r="L17" s="288"/>
      <c r="M17" s="288"/>
      <c r="N17" s="288"/>
      <c r="O17" s="288"/>
      <c r="P17" s="257"/>
      <c r="Q17" s="257"/>
      <c r="R17" s="257"/>
    </row>
    <row r="18" spans="1:18" ht="40.5">
      <c r="A18" s="301">
        <v>2.2000000000000002</v>
      </c>
      <c r="B18" s="305" t="s">
        <v>37</v>
      </c>
      <c r="C18" s="306" t="s">
        <v>38</v>
      </c>
      <c r="D18" s="285">
        <v>10</v>
      </c>
      <c r="E18" s="286" t="s">
        <v>36</v>
      </c>
      <c r="F18" s="287"/>
      <c r="G18" s="288">
        <f>+'คะแนนนนทบุรี-2555(in detail)'!E20</f>
        <v>8</v>
      </c>
      <c r="H18" s="288">
        <f>+'คะแนนนนทบุรี-2555(in detail)'!F20</f>
        <v>8</v>
      </c>
      <c r="I18" s="288">
        <v>8</v>
      </c>
      <c r="J18" s="288">
        <f>+'คะแนนนนทบุรี-2555(in detail)'!H20</f>
        <v>8</v>
      </c>
      <c r="K18" s="288"/>
      <c r="L18" s="288"/>
      <c r="M18" s="288"/>
      <c r="N18" s="288"/>
      <c r="O18" s="288"/>
      <c r="P18" s="257"/>
      <c r="Q18" s="257"/>
      <c r="R18" s="257"/>
    </row>
    <row r="19" spans="1:18">
      <c r="A19" s="301"/>
      <c r="B19" s="305"/>
      <c r="C19" s="307" t="s">
        <v>39</v>
      </c>
      <c r="D19" s="308"/>
      <c r="E19" s="309"/>
      <c r="F19" s="310"/>
      <c r="G19" s="311"/>
      <c r="H19" s="311"/>
      <c r="I19" s="311"/>
      <c r="J19" s="311"/>
      <c r="K19" s="311"/>
      <c r="L19" s="311"/>
      <c r="M19" s="311"/>
      <c r="N19" s="311"/>
      <c r="O19" s="311"/>
      <c r="P19" s="257"/>
      <c r="Q19" s="257"/>
      <c r="R19" s="257"/>
    </row>
    <row r="20" spans="1:18" ht="60.75">
      <c r="A20" s="301">
        <v>2.2999999999999998</v>
      </c>
      <c r="B20" s="302" t="s">
        <v>40</v>
      </c>
      <c r="C20" s="306" t="s">
        <v>41</v>
      </c>
      <c r="D20" s="285">
        <v>15</v>
      </c>
      <c r="E20" s="286" t="s">
        <v>42</v>
      </c>
      <c r="F20" s="287"/>
      <c r="G20" s="288">
        <f>+'คะแนนนนทบุรี-2555(in detail)'!E26</f>
        <v>8</v>
      </c>
      <c r="H20" s="288">
        <f>+'คะแนนนนทบุรี-2555(in detail)'!F26</f>
        <v>8</v>
      </c>
      <c r="I20" s="288">
        <v>8</v>
      </c>
      <c r="J20" s="288">
        <f>+'คะแนนนนทบุรี-2555(in detail)'!H26</f>
        <v>8</v>
      </c>
      <c r="K20" s="288"/>
      <c r="L20" s="288"/>
      <c r="M20" s="288"/>
      <c r="N20" s="288"/>
      <c r="O20" s="288"/>
      <c r="P20" s="257"/>
      <c r="Q20" s="257"/>
      <c r="R20" s="257"/>
    </row>
    <row r="21" spans="1:18">
      <c r="A21" s="301"/>
      <c r="B21" s="302"/>
      <c r="C21" s="306" t="s">
        <v>43</v>
      </c>
      <c r="D21" s="285"/>
      <c r="E21" s="286" t="s">
        <v>44</v>
      </c>
      <c r="F21" s="287"/>
      <c r="G21" s="288">
        <f>+'คะแนนนนทบุรี-2555(in detail)'!E27</f>
        <v>4</v>
      </c>
      <c r="H21" s="288">
        <f>+'คะแนนนนทบุรี-2555(in detail)'!F27</f>
        <v>4</v>
      </c>
      <c r="I21" s="288">
        <v>4</v>
      </c>
      <c r="J21" s="288">
        <f>+'คะแนนนนทบุรี-2555(in detail)'!H27</f>
        <v>4</v>
      </c>
      <c r="K21" s="288"/>
      <c r="L21" s="288"/>
      <c r="M21" s="288"/>
      <c r="N21" s="288"/>
      <c r="O21" s="288"/>
      <c r="P21" s="257"/>
      <c r="Q21" s="257"/>
      <c r="R21" s="257"/>
    </row>
    <row r="22" spans="1:18">
      <c r="A22" s="301"/>
      <c r="B22" s="302"/>
      <c r="C22" s="312"/>
      <c r="D22" s="308"/>
      <c r="E22" s="309"/>
      <c r="F22" s="310"/>
      <c r="G22" s="311"/>
      <c r="H22" s="311"/>
      <c r="I22" s="311"/>
      <c r="J22" s="311"/>
      <c r="K22" s="311"/>
      <c r="L22" s="311"/>
      <c r="M22" s="311"/>
      <c r="N22" s="311"/>
      <c r="O22" s="311"/>
      <c r="P22" s="257"/>
      <c r="Q22" s="257"/>
      <c r="R22" s="257"/>
    </row>
    <row r="23" spans="1:18">
      <c r="A23" s="301">
        <v>2.4</v>
      </c>
      <c r="B23" s="313" t="s">
        <v>45</v>
      </c>
      <c r="C23" s="306" t="s">
        <v>46</v>
      </c>
      <c r="D23" s="285">
        <v>10</v>
      </c>
      <c r="E23" s="286" t="s">
        <v>42</v>
      </c>
      <c r="F23" s="287"/>
      <c r="G23" s="288">
        <f>+'คะแนนนนทบุรี-2555(in detail)'!E29</f>
        <v>8</v>
      </c>
      <c r="H23" s="288">
        <f>+'คะแนนนนทบุรี-2555(in detail)'!F29</f>
        <v>9</v>
      </c>
      <c r="I23" s="288">
        <v>10</v>
      </c>
      <c r="J23" s="288">
        <f>+'คะแนนนนทบุรี-2555(in detail)'!H29</f>
        <v>10</v>
      </c>
      <c r="K23" s="288"/>
      <c r="L23" s="288"/>
      <c r="M23" s="288"/>
      <c r="N23" s="288"/>
      <c r="O23" s="288"/>
      <c r="P23" s="257"/>
      <c r="Q23" s="257"/>
      <c r="R23" s="257"/>
    </row>
    <row r="24" spans="1:18">
      <c r="A24" s="301"/>
      <c r="B24" s="313"/>
      <c r="C24" s="306" t="s">
        <v>47</v>
      </c>
      <c r="D24" s="285"/>
      <c r="E24" s="286"/>
      <c r="F24" s="310"/>
      <c r="G24" s="311"/>
      <c r="H24" s="311"/>
      <c r="I24" s="311"/>
      <c r="J24" s="311"/>
      <c r="K24" s="311"/>
      <c r="L24" s="311"/>
      <c r="M24" s="311"/>
      <c r="N24" s="311"/>
      <c r="O24" s="311"/>
      <c r="P24" s="257"/>
      <c r="Q24" s="257"/>
      <c r="R24" s="257"/>
    </row>
    <row r="25" spans="1:18">
      <c r="A25" s="301"/>
      <c r="B25" s="313"/>
      <c r="C25" s="306" t="s">
        <v>48</v>
      </c>
      <c r="D25" s="285"/>
      <c r="E25" s="286"/>
      <c r="F25" s="310"/>
      <c r="G25" s="311"/>
      <c r="H25" s="311"/>
      <c r="I25" s="311"/>
      <c r="J25" s="311"/>
      <c r="K25" s="311"/>
      <c r="L25" s="311"/>
      <c r="M25" s="311"/>
      <c r="N25" s="311"/>
      <c r="O25" s="311"/>
      <c r="P25" s="257"/>
      <c r="Q25" s="257"/>
      <c r="R25" s="257"/>
    </row>
    <row r="26" spans="1:18">
      <c r="A26" s="314"/>
      <c r="B26" s="315"/>
      <c r="C26" s="316" t="s">
        <v>49</v>
      </c>
      <c r="D26" s="317"/>
      <c r="E26" s="318"/>
      <c r="F26" s="319"/>
      <c r="G26" s="320"/>
      <c r="H26" s="320"/>
      <c r="I26" s="320"/>
      <c r="J26" s="320"/>
      <c r="K26" s="320"/>
      <c r="L26" s="320"/>
      <c r="M26" s="320"/>
      <c r="N26" s="320"/>
      <c r="O26" s="320"/>
      <c r="P26" s="257"/>
      <c r="Q26" s="257"/>
      <c r="R26" s="257"/>
    </row>
    <row r="27" spans="1:18">
      <c r="B27" s="321"/>
      <c r="C27" s="321"/>
      <c r="D27" s="322">
        <v>100</v>
      </c>
      <c r="E27" s="323"/>
      <c r="F27" s="324">
        <f>F23+F21+F20+F15+F8+F5</f>
        <v>0</v>
      </c>
      <c r="G27" s="324">
        <f>G23+G21+G20+G15+G8+G5</f>
        <v>78</v>
      </c>
      <c r="H27" s="324">
        <f t="shared" ref="H27:O27" si="2">H23+H21+H20+H15+H8+H5</f>
        <v>94</v>
      </c>
      <c r="I27" s="324">
        <f t="shared" si="2"/>
        <v>91</v>
      </c>
      <c r="J27" s="324">
        <f t="shared" si="2"/>
        <v>90</v>
      </c>
      <c r="K27" s="324">
        <f t="shared" si="2"/>
        <v>0</v>
      </c>
      <c r="L27" s="324">
        <f t="shared" si="2"/>
        <v>0</v>
      </c>
      <c r="M27" s="324">
        <f t="shared" si="2"/>
        <v>0</v>
      </c>
      <c r="N27" s="324">
        <f t="shared" si="2"/>
        <v>0</v>
      </c>
      <c r="O27" s="324">
        <f t="shared" si="2"/>
        <v>0</v>
      </c>
      <c r="P27" s="236" t="s">
        <v>23</v>
      </c>
      <c r="Q27" s="239"/>
      <c r="R27" s="239"/>
    </row>
    <row r="28" spans="1:18">
      <c r="A28" s="655" t="s">
        <v>50</v>
      </c>
      <c r="B28" s="655"/>
      <c r="C28" s="655"/>
      <c r="D28" s="655"/>
      <c r="E28" s="655"/>
      <c r="F28" s="655"/>
      <c r="G28" s="655"/>
      <c r="H28" s="655"/>
      <c r="I28" s="655"/>
      <c r="J28" s="655"/>
      <c r="K28" s="655"/>
      <c r="L28" s="655"/>
      <c r="M28" s="655"/>
      <c r="N28" s="655"/>
      <c r="O28" s="655"/>
      <c r="P28" s="239"/>
      <c r="Q28" s="239"/>
      <c r="R28" s="239"/>
    </row>
  </sheetData>
  <mergeCells count="1">
    <mergeCell ref="A28:O28"/>
  </mergeCells>
  <phoneticPr fontId="142" type="noConversion"/>
  <pageMargins left="0.7" right="0.7" top="0.75" bottom="0.75" header="0.3" footer="0.3"/>
  <pageSetup paperSize="9" scale="57" orientation="landscape" r:id="rId1"/>
  <headerFooter>
    <oddFooter>&amp;L&amp;Z&amp;F&amp;F&amp;A</oddFooter>
  </headerFooter>
  <colBreaks count="1" manualBreakCount="1">
    <brk id="15" max="27" man="1"/>
  </colBreaks>
</worksheet>
</file>

<file path=xl/worksheets/sheet5.xml><?xml version="1.0" encoding="utf-8"?>
<worksheet xmlns="http://schemas.openxmlformats.org/spreadsheetml/2006/main" xmlns:r="http://schemas.openxmlformats.org/officeDocument/2006/relationships">
  <sheetPr>
    <tabColor rgb="FFFF0000"/>
  </sheetPr>
  <dimension ref="A1:S40"/>
  <sheetViews>
    <sheetView workbookViewId="0">
      <selection activeCell="I6" sqref="I6"/>
    </sheetView>
  </sheetViews>
  <sheetFormatPr defaultRowHeight="15"/>
  <cols>
    <col min="1" max="1" width="24.28515625" customWidth="1"/>
    <col min="2" max="2" width="22.5703125" customWidth="1"/>
    <col min="10" max="11" width="40" customWidth="1"/>
  </cols>
  <sheetData>
    <row r="1" spans="1:19" ht="21">
      <c r="A1" s="325" t="s">
        <v>51</v>
      </c>
      <c r="D1" s="326" t="s">
        <v>52</v>
      </c>
    </row>
    <row r="2" spans="1:19" ht="21">
      <c r="A2" s="327" t="s">
        <v>53</v>
      </c>
    </row>
    <row r="3" spans="1:19" ht="84" customHeight="1">
      <c r="A3" s="328" t="s">
        <v>2</v>
      </c>
      <c r="B3" s="329" t="s">
        <v>3</v>
      </c>
      <c r="C3" s="329" t="s">
        <v>54</v>
      </c>
      <c r="D3" s="330" t="s">
        <v>55</v>
      </c>
      <c r="E3" s="669" t="s">
        <v>56</v>
      </c>
      <c r="F3" s="670"/>
      <c r="G3" s="670"/>
      <c r="H3" s="670"/>
      <c r="I3" s="398"/>
      <c r="J3" s="331" t="s">
        <v>356</v>
      </c>
      <c r="K3" s="332" t="s">
        <v>57</v>
      </c>
    </row>
    <row r="4" spans="1:19" ht="21">
      <c r="A4" s="333" t="s">
        <v>58</v>
      </c>
      <c r="B4" s="334"/>
      <c r="C4" s="335"/>
      <c r="D4" s="336"/>
      <c r="E4" s="337" t="s">
        <v>8</v>
      </c>
      <c r="F4" s="337" t="s">
        <v>9</v>
      </c>
      <c r="G4" s="337" t="s">
        <v>10</v>
      </c>
      <c r="H4" s="337" t="s">
        <v>11</v>
      </c>
      <c r="I4" s="338"/>
      <c r="J4" s="338" t="s">
        <v>188</v>
      </c>
      <c r="K4" s="338" t="s">
        <v>59</v>
      </c>
    </row>
    <row r="5" spans="1:19" ht="174">
      <c r="A5" s="339" t="s">
        <v>60</v>
      </c>
      <c r="B5" s="340" t="s">
        <v>61</v>
      </c>
      <c r="C5" s="341">
        <v>20</v>
      </c>
      <c r="D5" s="342">
        <v>20</v>
      </c>
      <c r="E5" s="452">
        <v>15</v>
      </c>
      <c r="F5" s="344">
        <v>20</v>
      </c>
      <c r="G5" s="345">
        <v>20</v>
      </c>
      <c r="H5" s="346">
        <v>15</v>
      </c>
      <c r="I5" s="346"/>
      <c r="J5" s="347" t="s">
        <v>62</v>
      </c>
      <c r="K5" s="348" t="s">
        <v>62</v>
      </c>
    </row>
    <row r="6" spans="1:19" ht="239.25">
      <c r="A6" s="349"/>
      <c r="B6" s="340" t="s">
        <v>63</v>
      </c>
      <c r="C6" s="350"/>
      <c r="D6" s="350"/>
      <c r="E6" s="453" t="s">
        <v>344</v>
      </c>
      <c r="F6" s="344"/>
      <c r="G6" s="351"/>
      <c r="H6" s="454" t="s">
        <v>344</v>
      </c>
      <c r="I6" s="352"/>
      <c r="J6" s="347" t="s">
        <v>359</v>
      </c>
      <c r="K6" s="348" t="s">
        <v>64</v>
      </c>
    </row>
    <row r="7" spans="1:19" ht="87">
      <c r="A7" s="353"/>
      <c r="B7" s="354" t="s">
        <v>65</v>
      </c>
      <c r="C7" s="350"/>
      <c r="D7" s="350"/>
      <c r="E7" s="452"/>
      <c r="F7" s="344"/>
      <c r="G7" s="345"/>
      <c r="H7" s="352"/>
      <c r="I7" s="352"/>
      <c r="J7" s="355" t="s">
        <v>189</v>
      </c>
      <c r="K7" s="356" t="s">
        <v>66</v>
      </c>
    </row>
    <row r="8" spans="1:19" ht="152.25">
      <c r="A8" s="671" t="s">
        <v>67</v>
      </c>
      <c r="B8" s="340" t="s">
        <v>68</v>
      </c>
      <c r="C8" s="341">
        <v>20</v>
      </c>
      <c r="D8" s="336"/>
      <c r="E8" s="452"/>
      <c r="F8" s="344"/>
      <c r="G8" s="351"/>
      <c r="H8" s="352"/>
      <c r="I8" s="352"/>
      <c r="J8" s="357"/>
      <c r="K8" s="351"/>
    </row>
    <row r="9" spans="1:19" ht="195.75">
      <c r="A9" s="672"/>
      <c r="B9" s="358" t="s">
        <v>69</v>
      </c>
      <c r="C9" s="359">
        <v>6</v>
      </c>
      <c r="D9" s="360" t="s">
        <v>25</v>
      </c>
      <c r="E9" s="452">
        <v>2</v>
      </c>
      <c r="F9" s="344">
        <v>6</v>
      </c>
      <c r="G9" s="345">
        <v>4</v>
      </c>
      <c r="H9" s="346">
        <v>6</v>
      </c>
      <c r="I9" s="346"/>
      <c r="J9" s="347" t="s">
        <v>360</v>
      </c>
      <c r="K9" s="656" t="s">
        <v>70</v>
      </c>
      <c r="L9" s="657"/>
      <c r="M9" s="657"/>
      <c r="N9" s="657"/>
      <c r="O9" s="657"/>
      <c r="P9" s="657"/>
      <c r="Q9" s="657"/>
      <c r="R9" s="657"/>
      <c r="S9" s="657"/>
    </row>
    <row r="10" spans="1:19" ht="152.25">
      <c r="A10" s="672"/>
      <c r="B10" s="358" t="s">
        <v>71</v>
      </c>
      <c r="C10" s="359">
        <v>6</v>
      </c>
      <c r="D10" s="360" t="s">
        <v>25</v>
      </c>
      <c r="E10" s="452">
        <v>3</v>
      </c>
      <c r="F10" s="344">
        <v>6</v>
      </c>
      <c r="G10" s="345">
        <v>4</v>
      </c>
      <c r="H10" s="346">
        <v>6</v>
      </c>
      <c r="I10" s="346"/>
      <c r="J10" s="347" t="s">
        <v>361</v>
      </c>
      <c r="K10" s="348" t="s">
        <v>72</v>
      </c>
    </row>
    <row r="11" spans="1:19" ht="108.75">
      <c r="A11" s="672"/>
      <c r="B11" s="358" t="s">
        <v>73</v>
      </c>
      <c r="C11" s="359">
        <v>6</v>
      </c>
      <c r="D11" s="360" t="s">
        <v>25</v>
      </c>
      <c r="E11" s="452">
        <v>3</v>
      </c>
      <c r="F11" s="344">
        <v>6</v>
      </c>
      <c r="G11" s="345">
        <v>6</v>
      </c>
      <c r="H11" s="346">
        <v>6</v>
      </c>
      <c r="I11" s="346"/>
      <c r="J11" s="347"/>
      <c r="K11" s="348" t="s">
        <v>74</v>
      </c>
    </row>
    <row r="12" spans="1:19" ht="21.75">
      <c r="A12" s="672"/>
      <c r="B12" s="361"/>
      <c r="C12" s="362"/>
      <c r="D12" s="336"/>
      <c r="E12" s="452"/>
      <c r="F12" s="344"/>
      <c r="G12" s="351"/>
      <c r="H12" s="352"/>
      <c r="I12" s="352"/>
      <c r="J12" s="347"/>
      <c r="K12" s="348"/>
    </row>
    <row r="13" spans="1:19" ht="130.5">
      <c r="A13" s="672"/>
      <c r="B13" s="363" t="s">
        <v>75</v>
      </c>
      <c r="C13" s="359">
        <v>2</v>
      </c>
      <c r="D13" s="364">
        <v>2</v>
      </c>
      <c r="E13" s="452">
        <v>2</v>
      </c>
      <c r="F13" s="344">
        <v>2</v>
      </c>
      <c r="G13" s="345">
        <v>2</v>
      </c>
      <c r="H13" s="346">
        <v>2</v>
      </c>
      <c r="I13" s="346"/>
      <c r="J13" s="347"/>
      <c r="K13" s="348" t="s">
        <v>76</v>
      </c>
    </row>
    <row r="14" spans="1:19" ht="152.25">
      <c r="A14" s="672"/>
      <c r="B14" s="365" t="s">
        <v>77</v>
      </c>
      <c r="C14" s="362"/>
      <c r="D14" s="336"/>
      <c r="E14" s="452"/>
      <c r="F14" s="344"/>
      <c r="G14" s="345"/>
      <c r="H14" s="352"/>
      <c r="I14" s="352"/>
      <c r="J14" s="366"/>
      <c r="K14" s="367" t="s">
        <v>78</v>
      </c>
    </row>
    <row r="15" spans="1:19" ht="63">
      <c r="A15" s="368" t="s">
        <v>79</v>
      </c>
      <c r="B15" s="334"/>
      <c r="C15" s="362"/>
      <c r="D15" s="369"/>
      <c r="E15" s="452"/>
      <c r="F15" s="344"/>
      <c r="G15" s="345"/>
      <c r="H15" s="352"/>
      <c r="I15" s="352"/>
      <c r="J15" s="370"/>
      <c r="K15" s="371"/>
    </row>
    <row r="16" spans="1:19" ht="87">
      <c r="A16" s="372" t="s">
        <v>80</v>
      </c>
      <c r="B16" s="334"/>
      <c r="C16" s="362"/>
      <c r="D16" s="369"/>
      <c r="E16" s="452"/>
      <c r="F16" s="344"/>
      <c r="G16" s="345"/>
      <c r="H16" s="352"/>
      <c r="I16" s="352"/>
      <c r="J16" s="347"/>
      <c r="K16" s="348"/>
    </row>
    <row r="17" spans="1:11" ht="130.5">
      <c r="A17" s="353"/>
      <c r="B17" s="340" t="s">
        <v>81</v>
      </c>
      <c r="C17" s="341">
        <v>25</v>
      </c>
      <c r="D17" s="369"/>
      <c r="E17" s="452"/>
      <c r="F17" s="344"/>
      <c r="G17" s="345"/>
      <c r="H17" s="352"/>
      <c r="I17" s="352"/>
      <c r="J17" s="347"/>
      <c r="K17" s="348"/>
    </row>
    <row r="18" spans="1:11" ht="261">
      <c r="A18" s="353"/>
      <c r="B18" s="358" t="s">
        <v>82</v>
      </c>
      <c r="C18" s="359">
        <v>15</v>
      </c>
      <c r="D18" s="373" t="s">
        <v>34</v>
      </c>
      <c r="E18" s="452">
        <v>15</v>
      </c>
      <c r="F18" s="344">
        <v>15</v>
      </c>
      <c r="G18" s="345">
        <v>15</v>
      </c>
      <c r="H18" s="346">
        <v>15</v>
      </c>
      <c r="I18" s="346"/>
      <c r="J18" s="347"/>
      <c r="K18" s="348" t="s">
        <v>83</v>
      </c>
    </row>
    <row r="19" spans="1:11" ht="152.25">
      <c r="A19" s="353"/>
      <c r="B19" s="358" t="s">
        <v>84</v>
      </c>
      <c r="C19" s="359">
        <v>10</v>
      </c>
      <c r="D19" s="374" t="s">
        <v>36</v>
      </c>
      <c r="E19" s="452">
        <v>10</v>
      </c>
      <c r="F19" s="344">
        <v>10</v>
      </c>
      <c r="G19" s="345">
        <v>10</v>
      </c>
      <c r="H19" s="346">
        <v>10</v>
      </c>
      <c r="I19" s="346"/>
      <c r="J19" s="355" t="s">
        <v>362</v>
      </c>
      <c r="K19" s="355" t="s">
        <v>85</v>
      </c>
    </row>
    <row r="20" spans="1:11" ht="87">
      <c r="A20" s="658" t="s">
        <v>86</v>
      </c>
      <c r="B20" s="358" t="s">
        <v>87</v>
      </c>
      <c r="C20" s="660">
        <v>10</v>
      </c>
      <c r="D20" s="662" t="s">
        <v>36</v>
      </c>
      <c r="E20" s="452">
        <v>8</v>
      </c>
      <c r="F20" s="344">
        <v>8</v>
      </c>
      <c r="G20" s="345">
        <v>8</v>
      </c>
      <c r="H20" s="346">
        <v>8</v>
      </c>
      <c r="I20" s="346"/>
      <c r="J20" s="664"/>
      <c r="K20" s="665" t="s">
        <v>88</v>
      </c>
    </row>
    <row r="21" spans="1:11" ht="87">
      <c r="A21" s="659"/>
      <c r="B21" s="358" t="s">
        <v>89</v>
      </c>
      <c r="C21" s="661"/>
      <c r="D21" s="663"/>
      <c r="E21" s="452"/>
      <c r="F21" s="344"/>
      <c r="G21" s="345"/>
      <c r="H21" s="352"/>
      <c r="I21" s="352"/>
      <c r="J21" s="664"/>
      <c r="K21" s="665"/>
    </row>
    <row r="22" spans="1:11" ht="87">
      <c r="A22" s="659"/>
      <c r="B22" s="358" t="s">
        <v>90</v>
      </c>
      <c r="C22" s="661"/>
      <c r="D22" s="663"/>
      <c r="E22" s="452"/>
      <c r="F22" s="344"/>
      <c r="G22" s="345"/>
      <c r="H22" s="352"/>
      <c r="I22" s="352"/>
      <c r="J22" s="664"/>
      <c r="K22" s="665"/>
    </row>
    <row r="23" spans="1:11" ht="43.5">
      <c r="A23" s="659"/>
      <c r="B23" s="340" t="s">
        <v>91</v>
      </c>
      <c r="C23" s="661"/>
      <c r="D23" s="663"/>
      <c r="E23" s="452"/>
      <c r="F23" s="344"/>
      <c r="G23" s="345"/>
      <c r="H23" s="352"/>
      <c r="I23" s="352"/>
      <c r="J23" s="664"/>
      <c r="K23" s="665"/>
    </row>
    <row r="24" spans="1:11" ht="43.5">
      <c r="A24" s="659"/>
      <c r="B24" s="340" t="s">
        <v>92</v>
      </c>
      <c r="C24" s="661"/>
      <c r="D24" s="663"/>
      <c r="E24" s="452"/>
      <c r="F24" s="344"/>
      <c r="G24" s="345"/>
      <c r="H24" s="352"/>
      <c r="I24" s="352"/>
      <c r="J24" s="664"/>
      <c r="K24" s="665"/>
    </row>
    <row r="25" spans="1:11" ht="65.25">
      <c r="A25" s="659"/>
      <c r="B25" s="375" t="s">
        <v>93</v>
      </c>
      <c r="C25" s="661"/>
      <c r="D25" s="663"/>
      <c r="E25" s="452"/>
      <c r="F25" s="344"/>
      <c r="G25" s="345"/>
      <c r="H25" s="352"/>
      <c r="I25" s="352"/>
      <c r="J25" s="664"/>
      <c r="K25" s="665"/>
    </row>
    <row r="26" spans="1:11" ht="152.25">
      <c r="A26" s="658" t="s">
        <v>94</v>
      </c>
      <c r="B26" s="340" t="s">
        <v>95</v>
      </c>
      <c r="C26" s="660">
        <v>15</v>
      </c>
      <c r="D26" s="342" t="s">
        <v>42</v>
      </c>
      <c r="E26" s="452">
        <v>8</v>
      </c>
      <c r="F26" s="344">
        <v>8</v>
      </c>
      <c r="G26" s="345">
        <v>8</v>
      </c>
      <c r="H26" s="346">
        <v>8</v>
      </c>
      <c r="I26" s="346"/>
      <c r="J26" s="347"/>
      <c r="K26" s="348" t="s">
        <v>96</v>
      </c>
    </row>
    <row r="27" spans="1:11" ht="130.5">
      <c r="A27" s="659"/>
      <c r="B27" s="340" t="s">
        <v>97</v>
      </c>
      <c r="C27" s="661"/>
      <c r="D27" s="374" t="s">
        <v>44</v>
      </c>
      <c r="E27" s="452">
        <v>4</v>
      </c>
      <c r="F27" s="344">
        <v>4</v>
      </c>
      <c r="G27" s="345">
        <v>4</v>
      </c>
      <c r="H27" s="346">
        <v>4</v>
      </c>
      <c r="I27" s="346"/>
      <c r="J27" s="347"/>
      <c r="K27" s="348" t="s">
        <v>98</v>
      </c>
    </row>
    <row r="28" spans="1:11" ht="108.75">
      <c r="A28" s="659"/>
      <c r="B28" s="376" t="s">
        <v>99</v>
      </c>
      <c r="C28" s="661"/>
      <c r="D28" s="336"/>
      <c r="E28" s="452"/>
      <c r="F28" s="344"/>
      <c r="G28" s="345"/>
      <c r="H28" s="352"/>
      <c r="I28" s="352"/>
      <c r="J28" s="347"/>
      <c r="K28" s="348"/>
    </row>
    <row r="29" spans="1:11" ht="65.25">
      <c r="A29" s="673" t="s">
        <v>100</v>
      </c>
      <c r="B29" s="377" t="s">
        <v>101</v>
      </c>
      <c r="C29" s="660">
        <v>10</v>
      </c>
      <c r="D29" s="666" t="s">
        <v>42</v>
      </c>
      <c r="E29" s="452">
        <v>8</v>
      </c>
      <c r="F29" s="378">
        <v>9</v>
      </c>
      <c r="G29" s="345">
        <v>10</v>
      </c>
      <c r="H29" s="346">
        <v>10</v>
      </c>
      <c r="I29" s="346"/>
      <c r="J29" s="347"/>
      <c r="K29" s="348"/>
    </row>
    <row r="30" spans="1:11" ht="43.5">
      <c r="A30" s="674"/>
      <c r="B30" s="334" t="s">
        <v>102</v>
      </c>
      <c r="C30" s="661"/>
      <c r="D30" s="667"/>
      <c r="E30" s="452"/>
      <c r="F30" s="378"/>
      <c r="G30" s="345"/>
      <c r="H30" s="379"/>
      <c r="I30" s="379"/>
      <c r="J30" s="347"/>
      <c r="K30" s="348"/>
    </row>
    <row r="31" spans="1:11" ht="43.5">
      <c r="A31" s="674"/>
      <c r="B31" s="334" t="s">
        <v>103</v>
      </c>
      <c r="C31" s="661"/>
      <c r="D31" s="667"/>
      <c r="E31" s="452"/>
      <c r="F31" s="378"/>
      <c r="G31" s="345"/>
      <c r="H31" s="379"/>
      <c r="I31" s="379"/>
      <c r="J31" s="347"/>
      <c r="K31" s="348"/>
    </row>
    <row r="32" spans="1:11" ht="130.5">
      <c r="A32" s="675"/>
      <c r="B32" s="380" t="s">
        <v>104</v>
      </c>
      <c r="C32" s="676"/>
      <c r="D32" s="668"/>
      <c r="E32" s="452"/>
      <c r="F32" s="381"/>
      <c r="G32" s="345"/>
      <c r="H32" s="382"/>
      <c r="I32" s="379"/>
      <c r="J32" s="347"/>
      <c r="K32" s="348"/>
    </row>
    <row r="33" spans="1:11" ht="65.25">
      <c r="A33" s="383"/>
      <c r="C33" s="341">
        <f>SUM(C5,C9,C10,C11,C13,C18,C19,C20,C26,C29)</f>
        <v>100</v>
      </c>
      <c r="E33" s="452">
        <f>SUM(E5:E32)</f>
        <v>78</v>
      </c>
      <c r="F33" s="344">
        <v>93</v>
      </c>
      <c r="G33" s="345">
        <f>SUM(G5:G32)</f>
        <v>91</v>
      </c>
      <c r="H33" s="446">
        <f>SUM(H5:H32)</f>
        <v>90</v>
      </c>
      <c r="I33" s="346"/>
      <c r="J33" s="384"/>
      <c r="K33" s="385" t="s">
        <v>105</v>
      </c>
    </row>
    <row r="34" spans="1:11" ht="21.75">
      <c r="A34" s="383"/>
      <c r="C34" s="386"/>
      <c r="E34" s="387" t="str">
        <f>IF(E33&gt;84,"ดีมาก",IF(AND(E33&lt;=84,E33&gt;69),"ดี",IF(AND(E33&lt;=69,E33&gt;49),"พอใช้","ไม่ผ่านเกณฑ์")))</f>
        <v>ดี</v>
      </c>
      <c r="F34" s="388" t="str">
        <f>IF(F33&gt;84,"ดีมาก",IF(AND(F33&lt;=84,F33&gt;69),"ดี",IF(AND(F33&lt;=69,F33&gt;49),"พอใช้","ไม่ผ่านเกณฑ์")))</f>
        <v>ดีมาก</v>
      </c>
      <c r="G34" s="389" t="str">
        <f>IF(G33&gt;84,"ดีมาก",IF(AND(G33&lt;=84,G33&gt;69),"ดี",IF(AND(G33&lt;=69,G33&gt;49),"พอใช้","ไม่ผ่านเกณฑ์")))</f>
        <v>ดีมาก</v>
      </c>
      <c r="H34" s="390" t="str">
        <f>IF(H33&gt;84,"ดีมาก",IF(AND(H33&lt;=84,H33&gt;69),"ดี",IF(AND(H33&lt;=69,H33&gt;49),"พอใช้","ไม่ผ่านเกณฑ์")))</f>
        <v>ดีมาก</v>
      </c>
      <c r="I34" s="390"/>
      <c r="J34" s="391"/>
      <c r="K34" s="392"/>
    </row>
    <row r="35" spans="1:11" ht="20.25">
      <c r="B35" s="393" t="s">
        <v>106</v>
      </c>
      <c r="C35" s="394"/>
      <c r="D35" s="394"/>
      <c r="E35" s="394"/>
      <c r="F35" s="394"/>
      <c r="G35" s="394"/>
      <c r="H35" s="394"/>
      <c r="I35" s="394"/>
      <c r="J35" s="394"/>
      <c r="K35" s="394"/>
    </row>
    <row r="36" spans="1:11" ht="21">
      <c r="A36" s="395" t="s">
        <v>107</v>
      </c>
    </row>
    <row r="37" spans="1:11" ht="21.75">
      <c r="A37" s="396" t="s">
        <v>108</v>
      </c>
    </row>
    <row r="38" spans="1:11" ht="21">
      <c r="A38" s="397" t="s">
        <v>109</v>
      </c>
    </row>
    <row r="39" spans="1:11" ht="21.75">
      <c r="A39" s="396" t="s">
        <v>110</v>
      </c>
    </row>
    <row r="40" spans="1:11" ht="21.75">
      <c r="A40" s="396" t="s">
        <v>111</v>
      </c>
    </row>
  </sheetData>
  <mergeCells count="13">
    <mergeCell ref="D29:D32"/>
    <mergeCell ref="E3:H3"/>
    <mergeCell ref="A8:A14"/>
    <mergeCell ref="A26:A28"/>
    <mergeCell ref="C26:C28"/>
    <mergeCell ref="A29:A32"/>
    <mergeCell ref="C29:C32"/>
    <mergeCell ref="K9:S9"/>
    <mergeCell ref="A20:A25"/>
    <mergeCell ref="C20:C25"/>
    <mergeCell ref="D20:D25"/>
    <mergeCell ref="J20:J25"/>
    <mergeCell ref="K20:K25"/>
  </mergeCells>
  <phoneticPr fontId="14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AD35"/>
  <sheetViews>
    <sheetView showGridLines="0" zoomScale="70" workbookViewId="0">
      <pane xSplit="4" ySplit="7" topLeftCell="E26" activePane="bottomRight" state="frozen"/>
      <selection activeCell="E8" sqref="E8"/>
      <selection pane="topRight" activeCell="E8" sqref="E8"/>
      <selection pane="bottomLeft" activeCell="E8" sqref="E8"/>
      <selection pane="bottomRight" activeCell="A2" sqref="A2"/>
    </sheetView>
  </sheetViews>
  <sheetFormatPr defaultColWidth="9" defaultRowHeight="12.75"/>
  <cols>
    <col min="1" max="1" width="6.42578125" style="1" customWidth="1"/>
    <col min="2" max="2" width="20.5703125" style="1" customWidth="1"/>
    <col min="3" max="3" width="44.85546875" style="20" customWidth="1"/>
    <col min="4" max="4" width="11.42578125" style="21" customWidth="1"/>
    <col min="5" max="19" width="4.42578125" style="20" customWidth="1"/>
    <col min="20" max="20" width="24.85546875" style="20" customWidth="1"/>
    <col min="21" max="21" width="6.85546875" style="1" customWidth="1"/>
    <col min="22" max="22" width="7.140625" style="1" customWidth="1"/>
    <col min="23" max="23" width="9" style="1"/>
    <col min="24" max="24" width="7.42578125" style="1" customWidth="1"/>
    <col min="25" max="16384" width="9" style="1"/>
  </cols>
  <sheetData>
    <row r="1" spans="1:30" ht="15">
      <c r="A1" s="75" t="s">
        <v>589</v>
      </c>
      <c r="E1" s="20" t="s">
        <v>520</v>
      </c>
      <c r="G1" s="20" t="s">
        <v>522</v>
      </c>
    </row>
    <row r="2" spans="1:30" ht="15">
      <c r="A2" s="75" t="s">
        <v>608</v>
      </c>
      <c r="G2" s="20" t="s">
        <v>529</v>
      </c>
      <c r="M2" s="20" t="s">
        <v>524</v>
      </c>
    </row>
    <row r="3" spans="1:30" ht="15">
      <c r="A3" s="76"/>
      <c r="G3" s="20" t="s">
        <v>530</v>
      </c>
      <c r="M3" s="20" t="s">
        <v>525</v>
      </c>
    </row>
    <row r="4" spans="1:30" ht="15">
      <c r="G4" s="20" t="s">
        <v>531</v>
      </c>
      <c r="M4" s="20" t="s">
        <v>604</v>
      </c>
      <c r="U4"/>
      <c r="V4"/>
      <c r="W4"/>
      <c r="X4"/>
      <c r="Z4" s="63" t="s">
        <v>591</v>
      </c>
    </row>
    <row r="5" spans="1:30" ht="14.25" customHeight="1">
      <c r="A5" s="685" t="s">
        <v>518</v>
      </c>
      <c r="B5" s="686" t="s">
        <v>498</v>
      </c>
      <c r="C5" s="686" t="s">
        <v>499</v>
      </c>
      <c r="D5" s="689" t="s">
        <v>514</v>
      </c>
      <c r="E5" s="679" t="s">
        <v>532</v>
      </c>
      <c r="F5" s="681" t="s">
        <v>510</v>
      </c>
      <c r="G5" s="681"/>
      <c r="H5" s="681"/>
      <c r="I5" s="681"/>
      <c r="J5" s="681"/>
      <c r="K5" s="682" t="s">
        <v>511</v>
      </c>
      <c r="L5" s="682"/>
      <c r="M5" s="682"/>
      <c r="N5" s="683" t="s">
        <v>512</v>
      </c>
      <c r="O5" s="683"/>
      <c r="P5" s="683"/>
      <c r="Q5" s="684" t="s">
        <v>513</v>
      </c>
      <c r="R5" s="684"/>
      <c r="S5" s="2" t="s">
        <v>519</v>
      </c>
      <c r="T5" s="692" t="s">
        <v>509</v>
      </c>
      <c r="U5" s="677" t="s">
        <v>590</v>
      </c>
      <c r="V5" s="678"/>
      <c r="W5" s="678"/>
      <c r="X5" s="678"/>
      <c r="Y5"/>
    </row>
    <row r="6" spans="1:30" ht="88.5" customHeight="1">
      <c r="A6" s="686"/>
      <c r="B6" s="687"/>
      <c r="C6" s="687"/>
      <c r="D6" s="690"/>
      <c r="E6" s="680"/>
      <c r="F6" s="33" t="s">
        <v>523</v>
      </c>
      <c r="G6" s="34" t="s">
        <v>515</v>
      </c>
      <c r="H6" s="34" t="s">
        <v>517</v>
      </c>
      <c r="I6" s="34" t="s">
        <v>500</v>
      </c>
      <c r="J6" s="35" t="s">
        <v>501</v>
      </c>
      <c r="K6" s="36" t="s">
        <v>521</v>
      </c>
      <c r="L6" s="37" t="s">
        <v>502</v>
      </c>
      <c r="M6" s="38" t="s">
        <v>503</v>
      </c>
      <c r="N6" s="39" t="s">
        <v>504</v>
      </c>
      <c r="O6" s="40" t="s">
        <v>505</v>
      </c>
      <c r="P6" s="41" t="s">
        <v>506</v>
      </c>
      <c r="Q6" s="42" t="s">
        <v>516</v>
      </c>
      <c r="R6" s="43" t="s">
        <v>507</v>
      </c>
      <c r="S6" s="44" t="s">
        <v>508</v>
      </c>
      <c r="T6" s="693"/>
      <c r="U6" s="84" t="s">
        <v>593</v>
      </c>
      <c r="V6" s="85" t="s">
        <v>594</v>
      </c>
      <c r="W6" s="85" t="s">
        <v>595</v>
      </c>
      <c r="X6" s="84" t="s">
        <v>596</v>
      </c>
      <c r="Y6"/>
      <c r="Z6" s="4"/>
      <c r="AA6" s="4"/>
      <c r="AB6" s="4"/>
      <c r="AC6" s="4"/>
      <c r="AD6" s="4"/>
    </row>
    <row r="7" spans="1:30" ht="24" customHeight="1">
      <c r="A7" s="3"/>
      <c r="B7" s="688"/>
      <c r="C7" s="688"/>
      <c r="D7" s="691"/>
      <c r="E7" s="82"/>
      <c r="F7" s="83"/>
      <c r="G7" s="34"/>
      <c r="H7" s="83"/>
      <c r="I7" s="34"/>
      <c r="J7" s="35"/>
      <c r="K7" s="36"/>
      <c r="L7" s="37"/>
      <c r="M7" s="38"/>
      <c r="N7" s="39"/>
      <c r="O7" s="40"/>
      <c r="P7" s="41"/>
      <c r="Q7" s="42"/>
      <c r="R7" s="43"/>
      <c r="S7" s="44"/>
      <c r="T7" s="45"/>
      <c r="U7" s="86" t="s">
        <v>570</v>
      </c>
      <c r="V7" s="87" t="s">
        <v>559</v>
      </c>
      <c r="W7" s="87" t="s">
        <v>577</v>
      </c>
      <c r="X7" s="86" t="s">
        <v>563</v>
      </c>
      <c r="Y7"/>
      <c r="Z7" s="4"/>
      <c r="AA7" s="4"/>
      <c r="AB7" s="4"/>
      <c r="AC7" s="4"/>
      <c r="AD7" s="4"/>
    </row>
    <row r="8" spans="1:30" s="5" customFormat="1" ht="67.5" customHeight="1">
      <c r="A8" s="72">
        <v>1</v>
      </c>
      <c r="B8" s="89" t="s">
        <v>597</v>
      </c>
      <c r="C8" s="91" t="s">
        <v>534</v>
      </c>
      <c r="D8" s="7">
        <v>30000000</v>
      </c>
      <c r="E8" s="57" t="s">
        <v>559</v>
      </c>
      <c r="F8" s="46">
        <v>1</v>
      </c>
      <c r="G8" s="22">
        <v>0</v>
      </c>
      <c r="H8" s="47">
        <v>0</v>
      </c>
      <c r="I8" s="22">
        <v>0</v>
      </c>
      <c r="J8" s="23">
        <v>1</v>
      </c>
      <c r="K8" s="24">
        <v>1</v>
      </c>
      <c r="L8" s="22">
        <v>0</v>
      </c>
      <c r="M8" s="23">
        <v>0</v>
      </c>
      <c r="N8" s="24">
        <v>0</v>
      </c>
      <c r="O8" s="22">
        <v>0</v>
      </c>
      <c r="P8" s="23">
        <v>1</v>
      </c>
      <c r="Q8" s="24">
        <v>0</v>
      </c>
      <c r="R8" s="25">
        <v>1</v>
      </c>
      <c r="S8" s="26">
        <v>0</v>
      </c>
      <c r="T8" s="27" t="s">
        <v>560</v>
      </c>
      <c r="U8" s="62" t="str">
        <f>IF($E8="Y",$Z$4,"")</f>
        <v/>
      </c>
      <c r="V8" s="62" t="str">
        <f>IF(E8="F",$Z$4,"")</f>
        <v>ü</v>
      </c>
      <c r="W8" s="62" t="str">
        <f>IF(E8="L",$Z$4,"")</f>
        <v/>
      </c>
      <c r="X8" s="62" t="str">
        <f>IF(E8="N",$Z$4,"")</f>
        <v/>
      </c>
      <c r="Y8"/>
    </row>
    <row r="9" spans="1:30" s="5" customFormat="1" ht="30" customHeight="1">
      <c r="A9" s="73">
        <f>A8+1</f>
        <v>2</v>
      </c>
      <c r="B9" s="66"/>
      <c r="C9" s="92" t="s">
        <v>535</v>
      </c>
      <c r="D9" s="59">
        <v>27000000</v>
      </c>
      <c r="E9" s="60" t="s">
        <v>559</v>
      </c>
      <c r="F9" s="61">
        <v>1</v>
      </c>
      <c r="G9" s="6">
        <v>0</v>
      </c>
      <c r="H9" s="6">
        <v>0</v>
      </c>
      <c r="I9" s="6">
        <v>0</v>
      </c>
      <c r="J9" s="28">
        <v>1</v>
      </c>
      <c r="K9" s="29">
        <v>1</v>
      </c>
      <c r="L9" s="6">
        <v>1</v>
      </c>
      <c r="M9" s="28">
        <v>0</v>
      </c>
      <c r="N9" s="29">
        <v>0</v>
      </c>
      <c r="O9" s="6">
        <v>0</v>
      </c>
      <c r="P9" s="28">
        <v>1</v>
      </c>
      <c r="Q9" s="29">
        <v>0</v>
      </c>
      <c r="R9" s="30">
        <v>0</v>
      </c>
      <c r="S9" s="31">
        <v>0</v>
      </c>
      <c r="T9" s="32" t="s">
        <v>561</v>
      </c>
      <c r="U9" s="64" t="str">
        <f t="shared" ref="U9:U35" si="0">IF($E9="Y",$Z$4,"")</f>
        <v/>
      </c>
      <c r="V9" s="64" t="str">
        <f t="shared" ref="V9:V35" si="1">IF(E9="F",$Z$4,"")</f>
        <v>ü</v>
      </c>
      <c r="W9" s="64" t="str">
        <f t="shared" ref="W9:W35" si="2">IF(E9="L",$Z$4,"")</f>
        <v/>
      </c>
      <c r="X9" s="64" t="str">
        <f t="shared" ref="X9:X35" si="3">IF(E9="N",$Z$4,"")</f>
        <v/>
      </c>
    </row>
    <row r="10" spans="1:30" s="5" customFormat="1" ht="30" customHeight="1">
      <c r="A10" s="73">
        <f t="shared" ref="A10:A35" si="4">A9+1</f>
        <v>3</v>
      </c>
      <c r="B10" s="66"/>
      <c r="C10" s="92" t="s">
        <v>536</v>
      </c>
      <c r="D10" s="59">
        <v>28000000</v>
      </c>
      <c r="E10" s="60" t="s">
        <v>559</v>
      </c>
      <c r="F10" s="61">
        <v>1</v>
      </c>
      <c r="G10" s="6">
        <v>0</v>
      </c>
      <c r="H10" s="6">
        <v>1</v>
      </c>
      <c r="I10" s="6">
        <v>0</v>
      </c>
      <c r="J10" s="28">
        <v>1</v>
      </c>
      <c r="K10" s="29">
        <v>1</v>
      </c>
      <c r="L10" s="6">
        <v>1</v>
      </c>
      <c r="M10" s="28">
        <v>0</v>
      </c>
      <c r="N10" s="29">
        <v>0</v>
      </c>
      <c r="O10" s="6">
        <v>0</v>
      </c>
      <c r="P10" s="28">
        <v>0</v>
      </c>
      <c r="Q10" s="29">
        <v>0</v>
      </c>
      <c r="R10" s="30">
        <v>0</v>
      </c>
      <c r="S10" s="31">
        <v>0</v>
      </c>
      <c r="T10" s="32" t="s">
        <v>562</v>
      </c>
      <c r="U10" s="64" t="str">
        <f t="shared" si="0"/>
        <v/>
      </c>
      <c r="V10" s="64" t="str">
        <f t="shared" si="1"/>
        <v>ü</v>
      </c>
      <c r="W10" s="64" t="str">
        <f t="shared" si="2"/>
        <v/>
      </c>
      <c r="X10" s="64" t="str">
        <f t="shared" si="3"/>
        <v/>
      </c>
    </row>
    <row r="11" spans="1:30" s="5" customFormat="1" ht="30" customHeight="1">
      <c r="A11" s="73">
        <f t="shared" si="4"/>
        <v>4</v>
      </c>
      <c r="B11" s="66"/>
      <c r="C11" s="92" t="s">
        <v>537</v>
      </c>
      <c r="D11" s="59">
        <v>20000000</v>
      </c>
      <c r="E11" s="60" t="s">
        <v>559</v>
      </c>
      <c r="F11" s="61">
        <v>0</v>
      </c>
      <c r="G11" s="6">
        <v>0</v>
      </c>
      <c r="H11" s="6">
        <v>0</v>
      </c>
      <c r="I11" s="6">
        <v>0</v>
      </c>
      <c r="J11" s="28">
        <v>1</v>
      </c>
      <c r="K11" s="29">
        <v>1</v>
      </c>
      <c r="L11" s="6">
        <v>1</v>
      </c>
      <c r="M11" s="28">
        <v>0</v>
      </c>
      <c r="N11" s="29">
        <v>0</v>
      </c>
      <c r="O11" s="6">
        <v>0</v>
      </c>
      <c r="P11" s="28">
        <v>1</v>
      </c>
      <c r="Q11" s="29">
        <v>0</v>
      </c>
      <c r="R11" s="30">
        <v>1</v>
      </c>
      <c r="S11" s="31">
        <v>0</v>
      </c>
      <c r="T11" s="32" t="s">
        <v>564</v>
      </c>
      <c r="U11" s="64" t="str">
        <f t="shared" si="0"/>
        <v/>
      </c>
      <c r="V11" s="64" t="str">
        <f t="shared" si="1"/>
        <v>ü</v>
      </c>
      <c r="W11" s="64" t="str">
        <f t="shared" si="2"/>
        <v/>
      </c>
      <c r="X11" s="64" t="str">
        <f t="shared" si="3"/>
        <v/>
      </c>
    </row>
    <row r="12" spans="1:30" s="5" customFormat="1" ht="42.75" customHeight="1">
      <c r="A12" s="73">
        <f t="shared" si="4"/>
        <v>5</v>
      </c>
      <c r="B12" s="90" t="s">
        <v>598</v>
      </c>
      <c r="C12" s="92" t="s">
        <v>538</v>
      </c>
      <c r="D12" s="59">
        <v>7000000</v>
      </c>
      <c r="E12" s="60" t="s">
        <v>559</v>
      </c>
      <c r="F12" s="61">
        <v>1</v>
      </c>
      <c r="G12" s="6">
        <v>0</v>
      </c>
      <c r="H12" s="6">
        <v>1</v>
      </c>
      <c r="I12" s="6">
        <v>0</v>
      </c>
      <c r="J12" s="28">
        <v>1</v>
      </c>
      <c r="K12" s="29">
        <v>1</v>
      </c>
      <c r="L12" s="6">
        <v>1</v>
      </c>
      <c r="M12" s="28">
        <v>0</v>
      </c>
      <c r="N12" s="29">
        <v>1</v>
      </c>
      <c r="O12" s="6">
        <v>1</v>
      </c>
      <c r="P12" s="28">
        <v>1</v>
      </c>
      <c r="Q12" s="29">
        <v>1</v>
      </c>
      <c r="R12" s="30">
        <v>1</v>
      </c>
      <c r="S12" s="31">
        <v>0</v>
      </c>
      <c r="T12" s="32" t="s">
        <v>565</v>
      </c>
      <c r="U12" s="64" t="str">
        <f t="shared" si="0"/>
        <v/>
      </c>
      <c r="V12" s="64" t="str">
        <f t="shared" si="1"/>
        <v>ü</v>
      </c>
      <c r="W12" s="64" t="str">
        <f t="shared" si="2"/>
        <v/>
      </c>
      <c r="X12" s="64" t="str">
        <f t="shared" si="3"/>
        <v/>
      </c>
    </row>
    <row r="13" spans="1:30" s="5" customFormat="1" ht="30" customHeight="1">
      <c r="A13" s="73">
        <f t="shared" si="4"/>
        <v>6</v>
      </c>
      <c r="B13" s="67"/>
      <c r="C13" s="92" t="s">
        <v>539</v>
      </c>
      <c r="D13" s="59">
        <v>8000000</v>
      </c>
      <c r="E13" s="60" t="s">
        <v>559</v>
      </c>
      <c r="F13" s="61">
        <v>1</v>
      </c>
      <c r="G13" s="6">
        <v>0</v>
      </c>
      <c r="H13" s="6">
        <v>0</v>
      </c>
      <c r="I13" s="6">
        <v>1</v>
      </c>
      <c r="J13" s="28">
        <v>1</v>
      </c>
      <c r="K13" s="29">
        <v>1</v>
      </c>
      <c r="L13" s="6">
        <v>1</v>
      </c>
      <c r="M13" s="28">
        <v>0</v>
      </c>
      <c r="N13" s="29">
        <v>1</v>
      </c>
      <c r="O13" s="6">
        <v>0</v>
      </c>
      <c r="P13" s="28">
        <v>1</v>
      </c>
      <c r="Q13" s="29">
        <v>0</v>
      </c>
      <c r="R13" s="30">
        <v>1</v>
      </c>
      <c r="S13" s="31">
        <v>0</v>
      </c>
      <c r="T13" s="32" t="s">
        <v>566</v>
      </c>
      <c r="U13" s="64" t="str">
        <f t="shared" si="0"/>
        <v/>
      </c>
      <c r="V13" s="64" t="str">
        <f t="shared" si="1"/>
        <v>ü</v>
      </c>
      <c r="W13" s="64" t="str">
        <f t="shared" si="2"/>
        <v/>
      </c>
      <c r="X13" s="64" t="str">
        <f t="shared" si="3"/>
        <v/>
      </c>
    </row>
    <row r="14" spans="1:30" s="5" customFormat="1" ht="30" customHeight="1">
      <c r="A14" s="73">
        <f t="shared" si="4"/>
        <v>7</v>
      </c>
      <c r="B14" s="67"/>
      <c r="C14" s="92" t="s">
        <v>540</v>
      </c>
      <c r="D14" s="59">
        <v>6500000</v>
      </c>
      <c r="E14" s="60" t="s">
        <v>559</v>
      </c>
      <c r="F14" s="61">
        <v>1</v>
      </c>
      <c r="G14" s="6">
        <v>0</v>
      </c>
      <c r="H14" s="6">
        <v>0</v>
      </c>
      <c r="I14" s="6">
        <v>1</v>
      </c>
      <c r="J14" s="28">
        <v>1</v>
      </c>
      <c r="K14" s="29">
        <v>1</v>
      </c>
      <c r="L14" s="6">
        <v>1</v>
      </c>
      <c r="M14" s="28">
        <v>0</v>
      </c>
      <c r="N14" s="29">
        <v>1</v>
      </c>
      <c r="O14" s="6">
        <v>1</v>
      </c>
      <c r="P14" s="28">
        <v>1</v>
      </c>
      <c r="Q14" s="29">
        <v>1</v>
      </c>
      <c r="R14" s="30">
        <v>1</v>
      </c>
      <c r="S14" s="31">
        <v>1</v>
      </c>
      <c r="T14" s="32" t="s">
        <v>567</v>
      </c>
      <c r="U14" s="64" t="str">
        <f t="shared" si="0"/>
        <v/>
      </c>
      <c r="V14" s="64" t="str">
        <f t="shared" si="1"/>
        <v>ü</v>
      </c>
      <c r="W14" s="64" t="str">
        <f t="shared" si="2"/>
        <v/>
      </c>
      <c r="X14" s="64" t="str">
        <f t="shared" si="3"/>
        <v/>
      </c>
    </row>
    <row r="15" spans="1:30" s="5" customFormat="1" ht="30" customHeight="1">
      <c r="A15" s="73">
        <f t="shared" si="4"/>
        <v>8</v>
      </c>
      <c r="B15" s="67"/>
      <c r="C15" s="92" t="s">
        <v>541</v>
      </c>
      <c r="D15" s="59">
        <v>10000000</v>
      </c>
      <c r="E15" s="60" t="s">
        <v>559</v>
      </c>
      <c r="F15" s="61">
        <v>1</v>
      </c>
      <c r="G15" s="6">
        <v>0</v>
      </c>
      <c r="H15" s="6">
        <v>0</v>
      </c>
      <c r="I15" s="6">
        <v>1</v>
      </c>
      <c r="J15" s="28">
        <v>1</v>
      </c>
      <c r="K15" s="29">
        <v>1</v>
      </c>
      <c r="L15" s="6">
        <v>1</v>
      </c>
      <c r="M15" s="28">
        <v>0</v>
      </c>
      <c r="N15" s="29">
        <v>1</v>
      </c>
      <c r="O15" s="6">
        <v>0</v>
      </c>
      <c r="P15" s="28">
        <v>0</v>
      </c>
      <c r="Q15" s="29">
        <v>0</v>
      </c>
      <c r="R15" s="30">
        <v>1</v>
      </c>
      <c r="S15" s="31">
        <v>0</v>
      </c>
      <c r="T15" s="32" t="s">
        <v>568</v>
      </c>
      <c r="U15" s="64" t="str">
        <f t="shared" si="0"/>
        <v/>
      </c>
      <c r="V15" s="64" t="str">
        <f t="shared" si="1"/>
        <v>ü</v>
      </c>
      <c r="W15" s="64" t="str">
        <f t="shared" si="2"/>
        <v/>
      </c>
      <c r="X15" s="64" t="str">
        <f t="shared" si="3"/>
        <v/>
      </c>
    </row>
    <row r="16" spans="1:30" s="5" customFormat="1" ht="31.5" customHeight="1">
      <c r="A16" s="73">
        <f t="shared" si="4"/>
        <v>9</v>
      </c>
      <c r="B16" s="89" t="s">
        <v>599</v>
      </c>
      <c r="C16" s="92" t="s">
        <v>542</v>
      </c>
      <c r="D16" s="59">
        <v>18000000</v>
      </c>
      <c r="E16" s="60" t="s">
        <v>570</v>
      </c>
      <c r="F16" s="61">
        <v>1</v>
      </c>
      <c r="G16" s="6">
        <v>0</v>
      </c>
      <c r="H16" s="6">
        <v>0</v>
      </c>
      <c r="I16" s="6">
        <v>1</v>
      </c>
      <c r="J16" s="28">
        <v>1</v>
      </c>
      <c r="K16" s="29">
        <v>1</v>
      </c>
      <c r="L16" s="6">
        <v>1</v>
      </c>
      <c r="M16" s="28">
        <v>1</v>
      </c>
      <c r="N16" s="29">
        <v>1</v>
      </c>
      <c r="O16" s="6">
        <v>1</v>
      </c>
      <c r="P16" s="28">
        <v>1</v>
      </c>
      <c r="Q16" s="29">
        <v>1</v>
      </c>
      <c r="R16" s="30">
        <v>1</v>
      </c>
      <c r="S16" s="31">
        <v>1</v>
      </c>
      <c r="T16" s="32" t="s">
        <v>569</v>
      </c>
      <c r="U16" s="64" t="str">
        <f t="shared" si="0"/>
        <v>ü</v>
      </c>
      <c r="V16" s="64" t="str">
        <f t="shared" si="1"/>
        <v/>
      </c>
      <c r="W16" s="64" t="str">
        <f t="shared" si="2"/>
        <v/>
      </c>
      <c r="X16" s="64" t="str">
        <f t="shared" si="3"/>
        <v/>
      </c>
    </row>
    <row r="17" spans="1:24" s="5" customFormat="1" ht="30" customHeight="1">
      <c r="A17" s="73">
        <f t="shared" si="4"/>
        <v>10</v>
      </c>
      <c r="B17" s="68"/>
      <c r="C17" s="92" t="s">
        <v>543</v>
      </c>
      <c r="D17" s="59">
        <v>4000000</v>
      </c>
      <c r="E17" s="60" t="s">
        <v>570</v>
      </c>
      <c r="F17" s="61">
        <v>1</v>
      </c>
      <c r="G17" s="6">
        <v>0</v>
      </c>
      <c r="H17" s="6">
        <v>1</v>
      </c>
      <c r="I17" s="6">
        <v>1</v>
      </c>
      <c r="J17" s="28">
        <v>1</v>
      </c>
      <c r="K17" s="29">
        <v>1</v>
      </c>
      <c r="L17" s="6">
        <v>1</v>
      </c>
      <c r="M17" s="28">
        <v>1</v>
      </c>
      <c r="N17" s="29">
        <v>1</v>
      </c>
      <c r="O17" s="6">
        <v>1</v>
      </c>
      <c r="P17" s="28">
        <v>1</v>
      </c>
      <c r="Q17" s="29">
        <v>1</v>
      </c>
      <c r="R17" s="30">
        <v>1</v>
      </c>
      <c r="S17" s="31">
        <v>1</v>
      </c>
      <c r="T17" s="32" t="s">
        <v>571</v>
      </c>
      <c r="U17" s="64" t="str">
        <f t="shared" si="0"/>
        <v>ü</v>
      </c>
      <c r="V17" s="64" t="str">
        <f t="shared" si="1"/>
        <v/>
      </c>
      <c r="W17" s="64" t="str">
        <f t="shared" si="2"/>
        <v/>
      </c>
      <c r="X17" s="64" t="str">
        <f t="shared" si="3"/>
        <v/>
      </c>
    </row>
    <row r="18" spans="1:24" s="5" customFormat="1" ht="30" customHeight="1">
      <c r="A18" s="73">
        <f t="shared" si="4"/>
        <v>11</v>
      </c>
      <c r="B18" s="68"/>
      <c r="C18" s="92" t="s">
        <v>544</v>
      </c>
      <c r="D18" s="59">
        <v>2000000</v>
      </c>
      <c r="E18" s="60" t="s">
        <v>570</v>
      </c>
      <c r="F18" s="61">
        <v>1</v>
      </c>
      <c r="G18" s="6">
        <v>0</v>
      </c>
      <c r="H18" s="6">
        <v>1</v>
      </c>
      <c r="I18" s="6">
        <v>1</v>
      </c>
      <c r="J18" s="28">
        <v>1</v>
      </c>
      <c r="K18" s="29">
        <v>1</v>
      </c>
      <c r="L18" s="6">
        <v>1</v>
      </c>
      <c r="M18" s="28">
        <v>1</v>
      </c>
      <c r="N18" s="29">
        <v>1</v>
      </c>
      <c r="O18" s="6">
        <v>1</v>
      </c>
      <c r="P18" s="28">
        <v>1</v>
      </c>
      <c r="Q18" s="29">
        <v>0</v>
      </c>
      <c r="R18" s="30">
        <v>1</v>
      </c>
      <c r="S18" s="31">
        <v>1</v>
      </c>
      <c r="T18" s="32"/>
      <c r="U18" s="64" t="str">
        <f t="shared" si="0"/>
        <v>ü</v>
      </c>
      <c r="V18" s="64" t="str">
        <f t="shared" si="1"/>
        <v/>
      </c>
      <c r="W18" s="64" t="str">
        <f t="shared" si="2"/>
        <v/>
      </c>
      <c r="X18" s="64" t="str">
        <f t="shared" si="3"/>
        <v/>
      </c>
    </row>
    <row r="19" spans="1:24" s="5" customFormat="1" ht="42" customHeight="1">
      <c r="A19" s="73">
        <f t="shared" si="4"/>
        <v>12</v>
      </c>
      <c r="B19" s="89" t="s">
        <v>600</v>
      </c>
      <c r="C19" s="92" t="s">
        <v>572</v>
      </c>
      <c r="D19" s="59">
        <v>12000000</v>
      </c>
      <c r="E19" s="60" t="s">
        <v>559</v>
      </c>
      <c r="F19" s="61">
        <v>0</v>
      </c>
      <c r="G19" s="6">
        <v>0</v>
      </c>
      <c r="H19" s="6">
        <v>0</v>
      </c>
      <c r="I19" s="6">
        <v>1</v>
      </c>
      <c r="J19" s="28">
        <v>1</v>
      </c>
      <c r="K19" s="29">
        <v>1</v>
      </c>
      <c r="L19" s="6">
        <v>1</v>
      </c>
      <c r="M19" s="28">
        <v>1</v>
      </c>
      <c r="N19" s="29">
        <v>1</v>
      </c>
      <c r="O19" s="6">
        <v>1</v>
      </c>
      <c r="P19" s="28">
        <v>1</v>
      </c>
      <c r="Q19" s="29">
        <v>1</v>
      </c>
      <c r="R19" s="30">
        <v>1</v>
      </c>
      <c r="S19" s="31">
        <v>1</v>
      </c>
      <c r="T19" s="32" t="s">
        <v>576</v>
      </c>
      <c r="U19" s="64" t="str">
        <f t="shared" si="0"/>
        <v/>
      </c>
      <c r="V19" s="64" t="str">
        <f t="shared" si="1"/>
        <v>ü</v>
      </c>
      <c r="W19" s="64" t="str">
        <f t="shared" si="2"/>
        <v/>
      </c>
      <c r="X19" s="64" t="str">
        <f t="shared" si="3"/>
        <v/>
      </c>
    </row>
    <row r="20" spans="1:24" s="5" customFormat="1" ht="30" customHeight="1">
      <c r="A20" s="73">
        <f t="shared" si="4"/>
        <v>13</v>
      </c>
      <c r="B20" s="69"/>
      <c r="C20" s="92" t="s">
        <v>573</v>
      </c>
      <c r="D20" s="59">
        <v>20000000</v>
      </c>
      <c r="E20" s="60" t="s">
        <v>577</v>
      </c>
      <c r="F20" s="61">
        <v>0</v>
      </c>
      <c r="G20" s="6">
        <v>0</v>
      </c>
      <c r="H20" s="6">
        <v>0</v>
      </c>
      <c r="I20" s="6">
        <v>0</v>
      </c>
      <c r="J20" s="28">
        <v>1</v>
      </c>
      <c r="K20" s="29">
        <v>1</v>
      </c>
      <c r="L20" s="6">
        <v>1</v>
      </c>
      <c r="M20" s="28">
        <v>1</v>
      </c>
      <c r="N20" s="29">
        <v>1</v>
      </c>
      <c r="O20" s="6">
        <v>1</v>
      </c>
      <c r="P20" s="28">
        <v>1</v>
      </c>
      <c r="Q20" s="29">
        <v>0</v>
      </c>
      <c r="R20" s="30">
        <v>0</v>
      </c>
      <c r="S20" s="31">
        <v>0</v>
      </c>
      <c r="T20" s="32" t="s">
        <v>578</v>
      </c>
      <c r="U20" s="64" t="str">
        <f t="shared" si="0"/>
        <v/>
      </c>
      <c r="V20" s="64" t="str">
        <f t="shared" si="1"/>
        <v/>
      </c>
      <c r="W20" s="64" t="str">
        <f t="shared" si="2"/>
        <v>ü</v>
      </c>
      <c r="X20" s="64" t="str">
        <f t="shared" si="3"/>
        <v/>
      </c>
    </row>
    <row r="21" spans="1:24" s="5" customFormat="1" ht="30" customHeight="1">
      <c r="A21" s="73">
        <f t="shared" si="4"/>
        <v>14</v>
      </c>
      <c r="B21" s="69"/>
      <c r="C21" s="92" t="s">
        <v>574</v>
      </c>
      <c r="D21" s="59">
        <v>8000000</v>
      </c>
      <c r="E21" s="60" t="s">
        <v>577</v>
      </c>
      <c r="F21" s="61">
        <v>0</v>
      </c>
      <c r="G21" s="6">
        <v>0</v>
      </c>
      <c r="H21" s="6">
        <v>0</v>
      </c>
      <c r="I21" s="6">
        <v>0</v>
      </c>
      <c r="J21" s="28">
        <v>1</v>
      </c>
      <c r="K21" s="29">
        <v>1</v>
      </c>
      <c r="L21" s="6">
        <v>1</v>
      </c>
      <c r="M21" s="28">
        <v>1</v>
      </c>
      <c r="N21" s="29">
        <v>1</v>
      </c>
      <c r="O21" s="6">
        <v>1</v>
      </c>
      <c r="P21" s="28">
        <v>1</v>
      </c>
      <c r="Q21" s="29">
        <v>0</v>
      </c>
      <c r="R21" s="30">
        <v>0</v>
      </c>
      <c r="S21" s="31">
        <v>0</v>
      </c>
      <c r="T21" s="32" t="s">
        <v>578</v>
      </c>
      <c r="U21" s="64" t="str">
        <f t="shared" si="0"/>
        <v/>
      </c>
      <c r="V21" s="64" t="str">
        <f t="shared" si="1"/>
        <v/>
      </c>
      <c r="W21" s="64" t="str">
        <f t="shared" si="2"/>
        <v>ü</v>
      </c>
      <c r="X21" s="64" t="str">
        <f t="shared" si="3"/>
        <v/>
      </c>
    </row>
    <row r="22" spans="1:24" s="5" customFormat="1" ht="30" customHeight="1">
      <c r="A22" s="73">
        <f t="shared" si="4"/>
        <v>15</v>
      </c>
      <c r="B22" s="69"/>
      <c r="C22" s="92" t="s">
        <v>575</v>
      </c>
      <c r="D22" s="59">
        <v>20000000</v>
      </c>
      <c r="E22" s="60" t="s">
        <v>577</v>
      </c>
      <c r="F22" s="61">
        <v>0</v>
      </c>
      <c r="G22" s="6">
        <v>0</v>
      </c>
      <c r="H22" s="6">
        <v>0</v>
      </c>
      <c r="I22" s="6">
        <v>0</v>
      </c>
      <c r="J22" s="28">
        <v>1</v>
      </c>
      <c r="K22" s="29">
        <v>1</v>
      </c>
      <c r="L22" s="6">
        <v>1</v>
      </c>
      <c r="M22" s="28">
        <v>1</v>
      </c>
      <c r="N22" s="29">
        <v>1</v>
      </c>
      <c r="O22" s="6">
        <v>1</v>
      </c>
      <c r="P22" s="28">
        <v>1</v>
      </c>
      <c r="Q22" s="29">
        <v>0</v>
      </c>
      <c r="R22" s="30">
        <v>0</v>
      </c>
      <c r="S22" s="31">
        <v>0</v>
      </c>
      <c r="T22" s="32" t="s">
        <v>579</v>
      </c>
      <c r="U22" s="64" t="str">
        <f t="shared" si="0"/>
        <v/>
      </c>
      <c r="V22" s="64" t="str">
        <f t="shared" si="1"/>
        <v/>
      </c>
      <c r="W22" s="64" t="str">
        <f t="shared" si="2"/>
        <v>ü</v>
      </c>
      <c r="X22" s="64" t="str">
        <f t="shared" si="3"/>
        <v/>
      </c>
    </row>
    <row r="23" spans="1:24" s="5" customFormat="1" ht="30" customHeight="1">
      <c r="A23" s="73">
        <f t="shared" si="4"/>
        <v>16</v>
      </c>
      <c r="B23" s="69"/>
      <c r="C23" s="92" t="s">
        <v>545</v>
      </c>
      <c r="D23" s="59">
        <v>52000000</v>
      </c>
      <c r="E23" s="60" t="s">
        <v>570</v>
      </c>
      <c r="F23" s="61">
        <v>1</v>
      </c>
      <c r="G23" s="6">
        <v>0</v>
      </c>
      <c r="H23" s="6">
        <v>1</v>
      </c>
      <c r="I23" s="6">
        <v>1</v>
      </c>
      <c r="J23" s="28">
        <v>1</v>
      </c>
      <c r="K23" s="29">
        <v>1</v>
      </c>
      <c r="L23" s="6">
        <v>1</v>
      </c>
      <c r="M23" s="28">
        <v>0</v>
      </c>
      <c r="N23" s="29">
        <v>1</v>
      </c>
      <c r="O23" s="6">
        <v>1</v>
      </c>
      <c r="P23" s="28">
        <v>1</v>
      </c>
      <c r="Q23" s="29">
        <v>0</v>
      </c>
      <c r="R23" s="30">
        <v>0</v>
      </c>
      <c r="S23" s="31">
        <v>0</v>
      </c>
      <c r="T23" s="32" t="s">
        <v>580</v>
      </c>
      <c r="U23" s="64" t="str">
        <f t="shared" si="0"/>
        <v>ü</v>
      </c>
      <c r="V23" s="64" t="str">
        <f t="shared" si="1"/>
        <v/>
      </c>
      <c r="W23" s="64" t="str">
        <f t="shared" si="2"/>
        <v/>
      </c>
      <c r="X23" s="64" t="str">
        <f t="shared" si="3"/>
        <v/>
      </c>
    </row>
    <row r="24" spans="1:24" s="5" customFormat="1" ht="43.5" customHeight="1">
      <c r="A24" s="73">
        <f t="shared" si="4"/>
        <v>17</v>
      </c>
      <c r="B24" s="88" t="s">
        <v>601</v>
      </c>
      <c r="C24" s="92" t="s">
        <v>546</v>
      </c>
      <c r="D24" s="59">
        <v>10000000</v>
      </c>
      <c r="E24" s="60" t="s">
        <v>570</v>
      </c>
      <c r="F24" s="61">
        <v>1</v>
      </c>
      <c r="G24" s="6">
        <v>0</v>
      </c>
      <c r="H24" s="6">
        <v>1</v>
      </c>
      <c r="I24" s="6">
        <v>1</v>
      </c>
      <c r="J24" s="28">
        <v>1</v>
      </c>
      <c r="K24" s="29">
        <v>1</v>
      </c>
      <c r="L24" s="6">
        <v>1</v>
      </c>
      <c r="M24" s="28">
        <v>0</v>
      </c>
      <c r="N24" s="29">
        <v>1</v>
      </c>
      <c r="O24" s="6">
        <v>1</v>
      </c>
      <c r="P24" s="28">
        <v>1</v>
      </c>
      <c r="Q24" s="29">
        <v>0</v>
      </c>
      <c r="R24" s="30">
        <v>0</v>
      </c>
      <c r="S24" s="31">
        <v>0</v>
      </c>
      <c r="T24" s="32" t="s">
        <v>581</v>
      </c>
      <c r="U24" s="64" t="str">
        <f t="shared" si="0"/>
        <v>ü</v>
      </c>
      <c r="V24" s="64" t="str">
        <f t="shared" si="1"/>
        <v/>
      </c>
      <c r="W24" s="64" t="str">
        <f t="shared" si="2"/>
        <v/>
      </c>
      <c r="X24" s="64" t="str">
        <f t="shared" si="3"/>
        <v/>
      </c>
    </row>
    <row r="25" spans="1:24" s="5" customFormat="1" ht="30" customHeight="1">
      <c r="A25" s="73">
        <f t="shared" si="4"/>
        <v>18</v>
      </c>
      <c r="B25" s="70"/>
      <c r="C25" s="92" t="s">
        <v>547</v>
      </c>
      <c r="D25" s="59">
        <v>40000000</v>
      </c>
      <c r="E25" s="60" t="s">
        <v>570</v>
      </c>
      <c r="F25" s="61">
        <v>1</v>
      </c>
      <c r="G25" s="6">
        <v>0</v>
      </c>
      <c r="H25" s="6">
        <v>1</v>
      </c>
      <c r="I25" s="6">
        <v>1</v>
      </c>
      <c r="J25" s="28">
        <v>1</v>
      </c>
      <c r="K25" s="29">
        <v>1</v>
      </c>
      <c r="L25" s="6">
        <v>1</v>
      </c>
      <c r="M25" s="28">
        <v>0</v>
      </c>
      <c r="N25" s="29">
        <v>1</v>
      </c>
      <c r="O25" s="6">
        <v>1</v>
      </c>
      <c r="P25" s="28">
        <v>1</v>
      </c>
      <c r="Q25" s="29">
        <v>0</v>
      </c>
      <c r="R25" s="30">
        <v>0</v>
      </c>
      <c r="S25" s="31">
        <v>0</v>
      </c>
      <c r="T25" s="32" t="s">
        <v>582</v>
      </c>
      <c r="U25" s="64" t="str">
        <f t="shared" si="0"/>
        <v>ü</v>
      </c>
      <c r="V25" s="64" t="str">
        <f t="shared" si="1"/>
        <v/>
      </c>
      <c r="W25" s="64" t="str">
        <f t="shared" si="2"/>
        <v/>
      </c>
      <c r="X25" s="64" t="str">
        <f t="shared" si="3"/>
        <v/>
      </c>
    </row>
    <row r="26" spans="1:24" s="5" customFormat="1" ht="30" customHeight="1">
      <c r="A26" s="73">
        <f t="shared" si="4"/>
        <v>19</v>
      </c>
      <c r="B26" s="70"/>
      <c r="C26" s="92" t="s">
        <v>548</v>
      </c>
      <c r="D26" s="59">
        <v>4000000</v>
      </c>
      <c r="E26" s="60" t="s">
        <v>559</v>
      </c>
      <c r="F26" s="61">
        <v>1</v>
      </c>
      <c r="G26" s="6">
        <v>0</v>
      </c>
      <c r="H26" s="6">
        <v>0</v>
      </c>
      <c r="I26" s="6">
        <v>1</v>
      </c>
      <c r="J26" s="28">
        <v>1</v>
      </c>
      <c r="K26" s="29">
        <v>1</v>
      </c>
      <c r="L26" s="6">
        <v>1</v>
      </c>
      <c r="M26" s="28">
        <v>1</v>
      </c>
      <c r="N26" s="29">
        <v>1</v>
      </c>
      <c r="O26" s="6">
        <v>1</v>
      </c>
      <c r="P26" s="28">
        <v>1</v>
      </c>
      <c r="Q26" s="29">
        <v>1</v>
      </c>
      <c r="R26" s="30">
        <v>1</v>
      </c>
      <c r="S26" s="31">
        <v>1</v>
      </c>
      <c r="T26" s="32" t="s">
        <v>583</v>
      </c>
      <c r="U26" s="64" t="str">
        <f t="shared" si="0"/>
        <v/>
      </c>
      <c r="V26" s="64" t="str">
        <f t="shared" si="1"/>
        <v>ü</v>
      </c>
      <c r="W26" s="64" t="str">
        <f t="shared" si="2"/>
        <v/>
      </c>
      <c r="X26" s="64" t="str">
        <f t="shared" si="3"/>
        <v/>
      </c>
    </row>
    <row r="27" spans="1:24" s="5" customFormat="1" ht="47.25" customHeight="1">
      <c r="A27" s="73">
        <f t="shared" si="4"/>
        <v>20</v>
      </c>
      <c r="B27" s="89" t="s">
        <v>602</v>
      </c>
      <c r="C27" s="92" t="s">
        <v>533</v>
      </c>
      <c r="D27" s="59">
        <v>10000000</v>
      </c>
      <c r="E27" s="60" t="s">
        <v>559</v>
      </c>
      <c r="F27" s="61">
        <v>0</v>
      </c>
      <c r="G27" s="6">
        <v>0</v>
      </c>
      <c r="H27" s="6">
        <v>0</v>
      </c>
      <c r="I27" s="6">
        <v>1</v>
      </c>
      <c r="J27" s="28">
        <v>1</v>
      </c>
      <c r="K27" s="29">
        <v>1</v>
      </c>
      <c r="L27" s="6">
        <v>1</v>
      </c>
      <c r="M27" s="28">
        <v>0</v>
      </c>
      <c r="N27" s="29">
        <v>1</v>
      </c>
      <c r="O27" s="6">
        <v>1</v>
      </c>
      <c r="P27" s="28">
        <v>1</v>
      </c>
      <c r="Q27" s="29">
        <v>1</v>
      </c>
      <c r="R27" s="30">
        <v>1</v>
      </c>
      <c r="S27" s="31">
        <v>1</v>
      </c>
      <c r="T27" s="32" t="s">
        <v>584</v>
      </c>
      <c r="U27" s="64" t="str">
        <f t="shared" si="0"/>
        <v/>
      </c>
      <c r="V27" s="64" t="str">
        <f t="shared" si="1"/>
        <v>ü</v>
      </c>
      <c r="W27" s="64" t="str">
        <f t="shared" si="2"/>
        <v/>
      </c>
      <c r="X27" s="64" t="str">
        <f t="shared" si="3"/>
        <v/>
      </c>
    </row>
    <row r="28" spans="1:24" s="5" customFormat="1" ht="30" customHeight="1">
      <c r="A28" s="73">
        <f t="shared" si="4"/>
        <v>21</v>
      </c>
      <c r="B28" s="69"/>
      <c r="C28" s="92" t="s">
        <v>549</v>
      </c>
      <c r="D28" s="59">
        <v>12000000</v>
      </c>
      <c r="E28" s="60" t="s">
        <v>570</v>
      </c>
      <c r="F28" s="61">
        <v>1</v>
      </c>
      <c r="G28" s="6">
        <v>1</v>
      </c>
      <c r="H28" s="6">
        <v>1</v>
      </c>
      <c r="I28" s="6">
        <v>1</v>
      </c>
      <c r="J28" s="28">
        <v>1</v>
      </c>
      <c r="K28" s="29">
        <v>1</v>
      </c>
      <c r="L28" s="6">
        <v>1</v>
      </c>
      <c r="M28" s="28">
        <v>1</v>
      </c>
      <c r="N28" s="29">
        <v>1</v>
      </c>
      <c r="O28" s="6">
        <v>1</v>
      </c>
      <c r="P28" s="28">
        <v>1</v>
      </c>
      <c r="Q28" s="29">
        <v>0</v>
      </c>
      <c r="R28" s="30">
        <v>1</v>
      </c>
      <c r="S28" s="31">
        <v>1</v>
      </c>
      <c r="T28" s="32"/>
      <c r="U28" s="64" t="str">
        <f t="shared" si="0"/>
        <v>ü</v>
      </c>
      <c r="V28" s="64" t="str">
        <f t="shared" si="1"/>
        <v/>
      </c>
      <c r="W28" s="64" t="str">
        <f t="shared" si="2"/>
        <v/>
      </c>
      <c r="X28" s="64" t="str">
        <f t="shared" si="3"/>
        <v/>
      </c>
    </row>
    <row r="29" spans="1:24" s="5" customFormat="1" ht="30" customHeight="1">
      <c r="A29" s="73">
        <f t="shared" si="4"/>
        <v>22</v>
      </c>
      <c r="B29" s="69"/>
      <c r="C29" s="92" t="s">
        <v>550</v>
      </c>
      <c r="D29" s="59">
        <v>35000000</v>
      </c>
      <c r="E29" s="60" t="s">
        <v>570</v>
      </c>
      <c r="F29" s="61">
        <v>1</v>
      </c>
      <c r="G29" s="6">
        <v>1</v>
      </c>
      <c r="H29" s="6">
        <v>1</v>
      </c>
      <c r="I29" s="6">
        <v>1</v>
      </c>
      <c r="J29" s="28">
        <v>1</v>
      </c>
      <c r="K29" s="29">
        <v>1</v>
      </c>
      <c r="L29" s="6">
        <v>1</v>
      </c>
      <c r="M29" s="28">
        <v>1</v>
      </c>
      <c r="N29" s="29">
        <v>1</v>
      </c>
      <c r="O29" s="6">
        <v>1</v>
      </c>
      <c r="P29" s="28">
        <v>1</v>
      </c>
      <c r="Q29" s="29">
        <v>0</v>
      </c>
      <c r="R29" s="30">
        <v>1</v>
      </c>
      <c r="S29" s="31">
        <v>1</v>
      </c>
      <c r="T29" s="32" t="s">
        <v>585</v>
      </c>
      <c r="U29" s="64" t="str">
        <f t="shared" si="0"/>
        <v>ü</v>
      </c>
      <c r="V29" s="64" t="str">
        <f t="shared" si="1"/>
        <v/>
      </c>
      <c r="W29" s="64" t="str">
        <f t="shared" si="2"/>
        <v/>
      </c>
      <c r="X29" s="64" t="str">
        <f t="shared" si="3"/>
        <v/>
      </c>
    </row>
    <row r="30" spans="1:24" s="5" customFormat="1" ht="30" customHeight="1">
      <c r="A30" s="73">
        <f t="shared" si="4"/>
        <v>23</v>
      </c>
      <c r="B30" s="69"/>
      <c r="C30" s="92" t="s">
        <v>551</v>
      </c>
      <c r="D30" s="59">
        <v>10000000</v>
      </c>
      <c r="E30" s="60" t="s">
        <v>559</v>
      </c>
      <c r="F30" s="61">
        <v>1</v>
      </c>
      <c r="G30" s="6">
        <v>0</v>
      </c>
      <c r="H30" s="48">
        <v>0</v>
      </c>
      <c r="I30" s="6">
        <v>1</v>
      </c>
      <c r="J30" s="28">
        <v>1</v>
      </c>
      <c r="K30" s="29">
        <v>1</v>
      </c>
      <c r="L30" s="6">
        <v>1</v>
      </c>
      <c r="M30" s="28">
        <v>0</v>
      </c>
      <c r="N30" s="29">
        <v>1</v>
      </c>
      <c r="O30" s="6">
        <v>1</v>
      </c>
      <c r="P30" s="28">
        <v>1</v>
      </c>
      <c r="Q30" s="29">
        <v>0</v>
      </c>
      <c r="R30" s="30">
        <v>0</v>
      </c>
      <c r="S30" s="31">
        <v>1</v>
      </c>
      <c r="T30" s="32" t="s">
        <v>566</v>
      </c>
      <c r="U30" s="64" t="str">
        <f t="shared" si="0"/>
        <v/>
      </c>
      <c r="V30" s="64" t="str">
        <f t="shared" si="1"/>
        <v>ü</v>
      </c>
      <c r="W30" s="64" t="str">
        <f t="shared" si="2"/>
        <v/>
      </c>
      <c r="X30" s="64" t="str">
        <f t="shared" si="3"/>
        <v/>
      </c>
    </row>
    <row r="31" spans="1:24" s="5" customFormat="1" ht="57.75" customHeight="1">
      <c r="A31" s="73">
        <f t="shared" si="4"/>
        <v>24</v>
      </c>
      <c r="B31" s="89" t="s">
        <v>603</v>
      </c>
      <c r="C31" s="92" t="s">
        <v>552</v>
      </c>
      <c r="D31" s="59">
        <v>7000000</v>
      </c>
      <c r="E31" s="60" t="s">
        <v>559</v>
      </c>
      <c r="F31" s="61">
        <v>1</v>
      </c>
      <c r="G31" s="6">
        <v>0</v>
      </c>
      <c r="H31" s="48">
        <v>0</v>
      </c>
      <c r="I31" s="6">
        <v>1</v>
      </c>
      <c r="J31" s="28">
        <v>1</v>
      </c>
      <c r="K31" s="29">
        <v>1</v>
      </c>
      <c r="L31" s="6">
        <v>1</v>
      </c>
      <c r="M31" s="28">
        <v>0</v>
      </c>
      <c r="N31" s="29">
        <v>1</v>
      </c>
      <c r="O31" s="6">
        <v>1</v>
      </c>
      <c r="P31" s="28">
        <v>1</v>
      </c>
      <c r="Q31" s="29">
        <v>0</v>
      </c>
      <c r="R31" s="30">
        <v>0</v>
      </c>
      <c r="S31" s="31">
        <v>1</v>
      </c>
      <c r="T31" s="32" t="s">
        <v>566</v>
      </c>
      <c r="U31" s="64" t="str">
        <f t="shared" si="0"/>
        <v/>
      </c>
      <c r="V31" s="64" t="str">
        <f t="shared" si="1"/>
        <v>ü</v>
      </c>
      <c r="W31" s="64" t="str">
        <f t="shared" si="2"/>
        <v/>
      </c>
      <c r="X31" s="64" t="str">
        <f t="shared" si="3"/>
        <v/>
      </c>
    </row>
    <row r="32" spans="1:24" s="5" customFormat="1" ht="30" customHeight="1">
      <c r="A32" s="73">
        <f t="shared" si="4"/>
        <v>25</v>
      </c>
      <c r="B32" s="66"/>
      <c r="C32" s="92" t="s">
        <v>553</v>
      </c>
      <c r="D32" s="59">
        <v>10000000</v>
      </c>
      <c r="E32" s="60" t="s">
        <v>559</v>
      </c>
      <c r="F32" s="61">
        <v>0</v>
      </c>
      <c r="G32" s="6">
        <v>0</v>
      </c>
      <c r="H32" s="6">
        <v>0</v>
      </c>
      <c r="I32" s="6">
        <v>1</v>
      </c>
      <c r="J32" s="28">
        <v>1</v>
      </c>
      <c r="K32" s="29">
        <v>1</v>
      </c>
      <c r="L32" s="6">
        <v>1</v>
      </c>
      <c r="M32" s="28">
        <v>1</v>
      </c>
      <c r="N32" s="29">
        <v>1</v>
      </c>
      <c r="O32" s="6">
        <v>1</v>
      </c>
      <c r="P32" s="28">
        <v>1</v>
      </c>
      <c r="Q32" s="29">
        <v>1</v>
      </c>
      <c r="R32" s="30">
        <v>1</v>
      </c>
      <c r="S32" s="31">
        <v>1</v>
      </c>
      <c r="T32" s="32" t="s">
        <v>586</v>
      </c>
      <c r="U32" s="64" t="str">
        <f t="shared" si="0"/>
        <v/>
      </c>
      <c r="V32" s="64" t="str">
        <f t="shared" si="1"/>
        <v>ü</v>
      </c>
      <c r="W32" s="64" t="str">
        <f t="shared" si="2"/>
        <v/>
      </c>
      <c r="X32" s="64" t="str">
        <f t="shared" si="3"/>
        <v/>
      </c>
    </row>
    <row r="33" spans="1:24" s="5" customFormat="1" ht="30" customHeight="1">
      <c r="A33" s="73">
        <f t="shared" si="4"/>
        <v>26</v>
      </c>
      <c r="B33" s="66"/>
      <c r="C33" s="92" t="s">
        <v>554</v>
      </c>
      <c r="D33" s="59">
        <v>9000000</v>
      </c>
      <c r="E33" s="60" t="s">
        <v>559</v>
      </c>
      <c r="F33" s="61">
        <v>1</v>
      </c>
      <c r="G33" s="6">
        <v>0</v>
      </c>
      <c r="H33" s="6">
        <v>1</v>
      </c>
      <c r="I33" s="6">
        <v>1</v>
      </c>
      <c r="J33" s="28">
        <v>1</v>
      </c>
      <c r="K33" s="29">
        <v>1</v>
      </c>
      <c r="L33" s="6">
        <v>1</v>
      </c>
      <c r="M33" s="28">
        <v>1</v>
      </c>
      <c r="N33" s="29">
        <v>1</v>
      </c>
      <c r="O33" s="6">
        <v>1</v>
      </c>
      <c r="P33" s="28">
        <v>1</v>
      </c>
      <c r="Q33" s="29">
        <v>1</v>
      </c>
      <c r="R33" s="30">
        <v>1</v>
      </c>
      <c r="S33" s="31">
        <v>1</v>
      </c>
      <c r="T33" s="32" t="s">
        <v>587</v>
      </c>
      <c r="U33" s="64" t="str">
        <f t="shared" si="0"/>
        <v/>
      </c>
      <c r="V33" s="64" t="str">
        <f t="shared" si="1"/>
        <v>ü</v>
      </c>
      <c r="W33" s="64" t="str">
        <f t="shared" si="2"/>
        <v/>
      </c>
      <c r="X33" s="64" t="str">
        <f t="shared" si="3"/>
        <v/>
      </c>
    </row>
    <row r="34" spans="1:24" s="5" customFormat="1" ht="30" customHeight="1">
      <c r="A34" s="73">
        <f t="shared" si="4"/>
        <v>27</v>
      </c>
      <c r="B34" s="66"/>
      <c r="C34" s="92" t="s">
        <v>555</v>
      </c>
      <c r="D34" s="59">
        <v>8000000</v>
      </c>
      <c r="E34" s="60" t="s">
        <v>559</v>
      </c>
      <c r="F34" s="61">
        <v>0</v>
      </c>
      <c r="G34" s="6">
        <v>0</v>
      </c>
      <c r="H34" s="6">
        <v>0</v>
      </c>
      <c r="I34" s="6">
        <v>1</v>
      </c>
      <c r="J34" s="28">
        <v>1</v>
      </c>
      <c r="K34" s="29">
        <v>1</v>
      </c>
      <c r="L34" s="6">
        <v>1</v>
      </c>
      <c r="M34" s="28">
        <v>1</v>
      </c>
      <c r="N34" s="29">
        <v>1</v>
      </c>
      <c r="O34" s="6">
        <v>1</v>
      </c>
      <c r="P34" s="28">
        <v>1</v>
      </c>
      <c r="Q34" s="29">
        <v>1</v>
      </c>
      <c r="R34" s="30">
        <v>1</v>
      </c>
      <c r="S34" s="31">
        <v>1</v>
      </c>
      <c r="T34" s="32" t="s">
        <v>586</v>
      </c>
      <c r="U34" s="64" t="str">
        <f t="shared" si="0"/>
        <v/>
      </c>
      <c r="V34" s="64" t="str">
        <f t="shared" si="1"/>
        <v>ü</v>
      </c>
      <c r="W34" s="64" t="str">
        <f t="shared" si="2"/>
        <v/>
      </c>
      <c r="X34" s="64" t="str">
        <f t="shared" si="3"/>
        <v/>
      </c>
    </row>
    <row r="35" spans="1:24" s="5" customFormat="1" ht="30" customHeight="1">
      <c r="A35" s="74">
        <f t="shared" si="4"/>
        <v>28</v>
      </c>
      <c r="B35" s="71"/>
      <c r="C35" s="93" t="s">
        <v>556</v>
      </c>
      <c r="D35" s="49">
        <v>10000000</v>
      </c>
      <c r="E35" s="58" t="s">
        <v>559</v>
      </c>
      <c r="F35" s="50">
        <v>1</v>
      </c>
      <c r="G35" s="51">
        <v>0</v>
      </c>
      <c r="H35" s="51">
        <v>0</v>
      </c>
      <c r="I35" s="51">
        <v>1</v>
      </c>
      <c r="J35" s="52">
        <v>1</v>
      </c>
      <c r="K35" s="53">
        <v>1</v>
      </c>
      <c r="L35" s="51">
        <v>1</v>
      </c>
      <c r="M35" s="52">
        <v>1</v>
      </c>
      <c r="N35" s="53">
        <v>1</v>
      </c>
      <c r="O35" s="51">
        <v>1</v>
      </c>
      <c r="P35" s="52">
        <v>1</v>
      </c>
      <c r="Q35" s="53">
        <v>1</v>
      </c>
      <c r="R35" s="54">
        <v>1</v>
      </c>
      <c r="S35" s="55">
        <v>0</v>
      </c>
      <c r="T35" s="56" t="s">
        <v>588</v>
      </c>
      <c r="U35" s="65" t="str">
        <f t="shared" si="0"/>
        <v/>
      </c>
      <c r="V35" s="65" t="str">
        <f t="shared" si="1"/>
        <v>ü</v>
      </c>
      <c r="W35" s="65" t="str">
        <f t="shared" si="2"/>
        <v/>
      </c>
      <c r="X35" s="65" t="str">
        <f t="shared" si="3"/>
        <v/>
      </c>
    </row>
  </sheetData>
  <mergeCells count="11">
    <mergeCell ref="A5:A6"/>
    <mergeCell ref="B5:B7"/>
    <mergeCell ref="C5:C7"/>
    <mergeCell ref="D5:D7"/>
    <mergeCell ref="T5:T6"/>
    <mergeCell ref="U5:X5"/>
    <mergeCell ref="E5:E6"/>
    <mergeCell ref="F5:J5"/>
    <mergeCell ref="K5:M5"/>
    <mergeCell ref="N5:P5"/>
    <mergeCell ref="Q5:R5"/>
  </mergeCells>
  <phoneticPr fontId="5" type="noConversion"/>
  <pageMargins left="0.6" right="0.21" top="0.65" bottom="0.41" header="0.51" footer="0.23"/>
  <pageSetup scale="70" orientation="landscape" r:id="rId1"/>
  <headerFooter alignWithMargins="0">
    <oddFooter>&amp;C&amp;P/&amp;N</oddFooter>
  </headerFooter>
  <colBreaks count="1" manualBreakCount="1">
    <brk id="20" max="1048575" man="1"/>
  </colBreaks>
</worksheet>
</file>

<file path=xl/worksheets/sheet7.xml><?xml version="1.0" encoding="utf-8"?>
<worksheet xmlns="http://schemas.openxmlformats.org/spreadsheetml/2006/main" xmlns:r="http://schemas.openxmlformats.org/officeDocument/2006/relationships">
  <sheetPr>
    <tabColor rgb="FFFF0000"/>
  </sheetPr>
  <dimension ref="A1:L17"/>
  <sheetViews>
    <sheetView showGridLines="0" topLeftCell="A4" zoomScale="75" zoomScaleNormal="75" workbookViewId="0">
      <selection activeCell="I6" sqref="I6"/>
    </sheetView>
  </sheetViews>
  <sheetFormatPr defaultColWidth="9" defaultRowHeight="23.25"/>
  <cols>
    <col min="1" max="1" width="4.28515625" style="12" customWidth="1"/>
    <col min="2" max="2" width="31.85546875" style="12" customWidth="1"/>
    <col min="3" max="3" width="6.5703125" style="13" customWidth="1"/>
    <col min="4" max="4" width="13.5703125" style="14" customWidth="1"/>
    <col min="5" max="5" width="6.5703125" style="79" customWidth="1"/>
    <col min="6" max="6" width="13.28515625" style="80" customWidth="1"/>
    <col min="7" max="7" width="6.5703125" style="12" customWidth="1"/>
    <col min="8" max="8" width="13" style="12" customWidth="1"/>
    <col min="9" max="9" width="6.5703125" style="12" customWidth="1"/>
    <col min="10" max="10" width="12.5703125" style="12" customWidth="1"/>
    <col min="11" max="11" width="9.140625" style="12" bestFit="1" customWidth="1"/>
    <col min="12" max="12" width="14.85546875" style="12" bestFit="1" customWidth="1"/>
    <col min="13" max="16384" width="9" style="12"/>
  </cols>
  <sheetData>
    <row r="1" spans="1:12" s="9" customFormat="1" ht="26.25">
      <c r="A1" s="8" t="s">
        <v>609</v>
      </c>
      <c r="C1" s="10"/>
      <c r="D1" s="11"/>
      <c r="E1" s="77"/>
      <c r="F1" s="78"/>
    </row>
    <row r="3" spans="1:12" ht="22.5">
      <c r="A3" s="702" t="s">
        <v>526</v>
      </c>
      <c r="B3" s="702" t="s">
        <v>270</v>
      </c>
      <c r="C3" s="705" t="s">
        <v>557</v>
      </c>
      <c r="D3" s="706"/>
      <c r="E3" s="694" t="s">
        <v>558</v>
      </c>
      <c r="F3" s="695"/>
      <c r="G3" s="695"/>
      <c r="H3" s="696"/>
      <c r="I3" s="697" t="s">
        <v>605</v>
      </c>
      <c r="J3" s="698"/>
    </row>
    <row r="4" spans="1:12" ht="22.5">
      <c r="A4" s="703"/>
      <c r="B4" s="703"/>
      <c r="C4" s="707"/>
      <c r="D4" s="708"/>
      <c r="E4" s="694" t="s">
        <v>606</v>
      </c>
      <c r="F4" s="696"/>
      <c r="G4" s="701" t="s">
        <v>607</v>
      </c>
      <c r="H4" s="696"/>
      <c r="I4" s="699"/>
      <c r="J4" s="700"/>
    </row>
    <row r="5" spans="1:12" ht="45">
      <c r="A5" s="704"/>
      <c r="B5" s="704"/>
      <c r="C5" s="15" t="s">
        <v>527</v>
      </c>
      <c r="D5" s="16" t="s">
        <v>592</v>
      </c>
      <c r="E5" s="15" t="s">
        <v>527</v>
      </c>
      <c r="F5" s="16" t="s">
        <v>592</v>
      </c>
      <c r="G5" s="15" t="s">
        <v>527</v>
      </c>
      <c r="H5" s="16" t="s">
        <v>592</v>
      </c>
      <c r="I5" s="15" t="s">
        <v>527</v>
      </c>
      <c r="J5" s="16" t="s">
        <v>592</v>
      </c>
    </row>
    <row r="6" spans="1:12" ht="45">
      <c r="A6" s="17">
        <v>1</v>
      </c>
      <c r="B6" s="177" t="s">
        <v>267</v>
      </c>
      <c r="C6" s="114">
        <f>COUNT(นนทบุรี2554!E7:E133)</f>
        <v>127</v>
      </c>
      <c r="D6" s="166">
        <f>SUM(นนทบุรี2554!E7:E133)</f>
        <v>578199255</v>
      </c>
      <c r="E6" s="119">
        <f>COUNTIF(นนทบุรี2554!F7:F133,นนทบุรี2554!$D$1)</f>
        <v>9</v>
      </c>
      <c r="F6" s="120">
        <f>SUMIF(นนทบุรี2554!$F7:$F133,นนทบุรี2554!$I$2,นนทบุรี2554!$E7:$E133)</f>
        <v>63632000</v>
      </c>
      <c r="G6" s="119">
        <f>COUNTIF(นนทบุรี2554!$G7:$G133,นนทบุรี2554!$I$2)</f>
        <v>12</v>
      </c>
      <c r="H6" s="120">
        <f>SUMIF(นนทบุรี2554!$G7:$G133,นนทบุรี2554!$I$2,นนทบุรี2554!$E7:$E133)</f>
        <v>47102522</v>
      </c>
      <c r="I6" s="119">
        <f>COUNTIF(นนทบุรี2554!$I7:$I133,นนทบุรี2554!$I$2)</f>
        <v>106</v>
      </c>
      <c r="J6" s="120">
        <f>SUMIF(นนทบุรี2554!$I7:$I133,นนทบุรี2554!$I$2,นนทบุรี2554!$E7:$E133)</f>
        <v>467464733</v>
      </c>
      <c r="K6" s="12">
        <f t="shared" ref="K6:L10" si="0">SUM(E6,G6,I6)</f>
        <v>127</v>
      </c>
      <c r="L6" s="12">
        <f t="shared" si="0"/>
        <v>578199255</v>
      </c>
    </row>
    <row r="7" spans="1:12" ht="45">
      <c r="A7" s="18">
        <v>2</v>
      </c>
      <c r="B7" s="178" t="s">
        <v>268</v>
      </c>
      <c r="C7" s="115">
        <f>COUNT(นนทบุรี2554!E134:E140)</f>
        <v>7</v>
      </c>
      <c r="D7" s="116">
        <f>SUM(นนทบุรี2554!E134:E140)</f>
        <v>39100000</v>
      </c>
      <c r="E7" s="121">
        <f>COUNTIF(นนทบุรี2554!$F134:$F140,นนทบุรี2554!$I$2)</f>
        <v>1</v>
      </c>
      <c r="F7" s="122">
        <f>SUMIF(นนทบุรี2554!$F134:$F140,นนทบุรี2554!$I$2,นนทบุรี2554!$E134:$E140)</f>
        <v>10000000</v>
      </c>
      <c r="G7" s="121">
        <f>COUNTIF(นนทบุรี2554!$G134:$G140,นนทบุรี2554!$I$2)</f>
        <v>4</v>
      </c>
      <c r="H7" s="122">
        <f>SUMIF(นนทบุรี2554!$G134:$G140,นนทบุรี2554!$I$2,นนทบุรี2554!$E134:$E140)</f>
        <v>9900000</v>
      </c>
      <c r="I7" s="121">
        <f>COUNTIF(นนทบุรี2554!$I134:$I140,นนทบุรี2554!$I$2)</f>
        <v>2</v>
      </c>
      <c r="J7" s="122">
        <f>SUMIF(นนทบุรี2554!$I134:$I140,นนทบุรี2554!$I$2,นนทบุรี2554!$E134:$E140)</f>
        <v>19200000</v>
      </c>
      <c r="K7" s="12">
        <f t="shared" si="0"/>
        <v>7</v>
      </c>
      <c r="L7" s="12">
        <f t="shared" si="0"/>
        <v>39100000</v>
      </c>
    </row>
    <row r="8" spans="1:12" ht="67.5">
      <c r="A8" s="18">
        <v>3</v>
      </c>
      <c r="B8" s="179" t="s">
        <v>269</v>
      </c>
      <c r="C8" s="115">
        <f>COUNT(นนทบุรี2554!E141:E164)</f>
        <v>24</v>
      </c>
      <c r="D8" s="116">
        <f>SUM(นนทบุรี2554!E141:E164)</f>
        <v>32279090</v>
      </c>
      <c r="E8" s="121">
        <f>COUNTIF(นนทบุรี2554!$F141:$F164,นนทบุรี2554!$I$2)</f>
        <v>4</v>
      </c>
      <c r="F8" s="122">
        <f>SUMIF(นนทบุรี2554!$F141:$F164,นนทบุรี2554!$I$2,นนทบุรี2554!$E141:$E164)</f>
        <v>6925000</v>
      </c>
      <c r="G8" s="121">
        <f>COUNTIF(นนทบุรี2554!$G141:$G164,นนทบุรี2554!$I$2)</f>
        <v>7</v>
      </c>
      <c r="H8" s="122">
        <f>SUMIF(นนทบุรี2554!$G141:$G164,นนทบุรี2554!$I$2,นนทบุรี2554!$E141:$E164)</f>
        <v>10360000</v>
      </c>
      <c r="I8" s="121">
        <f>COUNTIF(นนทบุรี2554!$I141:$I164,นนทบุรี2554!$I$2)</f>
        <v>13</v>
      </c>
      <c r="J8" s="122">
        <f>SUMIF(นนทบุรี2554!$I141:$I164,นนทบุรี2554!$I$2,นนทบุรี2554!$E141:$E164)</f>
        <v>14994090</v>
      </c>
      <c r="K8" s="12">
        <f t="shared" si="0"/>
        <v>24</v>
      </c>
      <c r="L8" s="12">
        <f t="shared" si="0"/>
        <v>32279090</v>
      </c>
    </row>
    <row r="9" spans="1:12">
      <c r="A9" s="602" t="s">
        <v>528</v>
      </c>
      <c r="B9" s="603"/>
      <c r="C9" s="117">
        <f t="shared" ref="C9:J9" si="1">SUM(C6:C8)</f>
        <v>158</v>
      </c>
      <c r="D9" s="118">
        <f t="shared" si="1"/>
        <v>649578345</v>
      </c>
      <c r="E9" s="123">
        <f t="shared" si="1"/>
        <v>14</v>
      </c>
      <c r="F9" s="124">
        <f t="shared" si="1"/>
        <v>80557000</v>
      </c>
      <c r="G9" s="125">
        <f t="shared" si="1"/>
        <v>23</v>
      </c>
      <c r="H9" s="126">
        <f t="shared" si="1"/>
        <v>67362522</v>
      </c>
      <c r="I9" s="125">
        <f t="shared" si="1"/>
        <v>121</v>
      </c>
      <c r="J9" s="126">
        <f t="shared" si="1"/>
        <v>501658823</v>
      </c>
      <c r="K9" s="12">
        <f t="shared" si="0"/>
        <v>158</v>
      </c>
      <c r="L9" s="12">
        <f t="shared" si="0"/>
        <v>649578345</v>
      </c>
    </row>
    <row r="10" spans="1:12">
      <c r="B10" s="19" t="s">
        <v>260</v>
      </c>
      <c r="D10" s="175">
        <v>146651700</v>
      </c>
      <c r="E10" s="79">
        <f t="shared" ref="E10:J10" si="2">SUM(E6:E8)</f>
        <v>14</v>
      </c>
      <c r="F10" s="208">
        <f t="shared" si="2"/>
        <v>80557000</v>
      </c>
      <c r="G10" s="79">
        <f t="shared" si="2"/>
        <v>23</v>
      </c>
      <c r="H10" s="208">
        <f t="shared" si="2"/>
        <v>67362522</v>
      </c>
      <c r="I10" s="79">
        <f t="shared" si="2"/>
        <v>121</v>
      </c>
      <c r="J10" s="208">
        <f t="shared" si="2"/>
        <v>501658823</v>
      </c>
      <c r="K10" s="207">
        <f t="shared" si="0"/>
        <v>158</v>
      </c>
      <c r="L10" s="207">
        <f t="shared" si="0"/>
        <v>649578345</v>
      </c>
    </row>
    <row r="11" spans="1:12">
      <c r="E11" s="81" t="s">
        <v>415</v>
      </c>
      <c r="F11" s="212">
        <f>+F10+H10</f>
        <v>147919522</v>
      </c>
    </row>
    <row r="12" spans="1:12" ht="30.75">
      <c r="B12" s="160"/>
      <c r="C12" s="220" t="s">
        <v>416</v>
      </c>
      <c r="D12" s="176">
        <f>+D6-574290255</f>
        <v>3909000</v>
      </c>
      <c r="E12" s="79" t="s">
        <v>414</v>
      </c>
      <c r="F12" s="219">
        <f>+D10-F11</f>
        <v>-1267822</v>
      </c>
      <c r="G12" s="160"/>
      <c r="H12" s="160"/>
      <c r="I12" s="160"/>
      <c r="J12" s="160"/>
    </row>
    <row r="14" spans="1:12" ht="32.25">
      <c r="E14" s="161" t="s">
        <v>413</v>
      </c>
    </row>
    <row r="15" spans="1:12">
      <c r="B15" s="12" t="s">
        <v>258</v>
      </c>
    </row>
    <row r="16" spans="1:12" ht="25.5">
      <c r="B16" s="12" t="s">
        <v>0</v>
      </c>
    </row>
    <row r="17" spans="2:2">
      <c r="B17" s="12" t="s">
        <v>257</v>
      </c>
    </row>
  </sheetData>
  <mergeCells count="8">
    <mergeCell ref="E3:H3"/>
    <mergeCell ref="I3:J4"/>
    <mergeCell ref="E4:F4"/>
    <mergeCell ref="G4:H4"/>
    <mergeCell ref="A9:B9"/>
    <mergeCell ref="A3:A5"/>
    <mergeCell ref="B3:B5"/>
    <mergeCell ref="C3:D4"/>
  </mergeCells>
  <phoneticPr fontId="142" type="noConversion"/>
  <printOptions horizontalCentered="1" verticalCentered="1"/>
  <pageMargins left="0.39370078740157483" right="0.35433070866141736" top="0.74803149606299213" bottom="0.74803149606299213" header="0.31496062992125984" footer="0.31496062992125984"/>
  <pageSetup paperSize="9" scale="88"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tabColor rgb="FFFF0000"/>
  </sheetPr>
  <dimension ref="A1:P242"/>
  <sheetViews>
    <sheetView showGridLines="0" zoomScale="80" zoomScaleNormal="80" workbookViewId="0">
      <selection activeCell="I6" sqref="I6"/>
    </sheetView>
  </sheetViews>
  <sheetFormatPr defaultColWidth="9" defaultRowHeight="11.25"/>
  <cols>
    <col min="1" max="1" width="5.7109375" style="95" customWidth="1"/>
    <col min="2" max="2" width="5.7109375" style="95" hidden="1" customWidth="1"/>
    <col min="3" max="3" width="22.28515625" style="96" hidden="1" customWidth="1"/>
    <col min="4" max="4" width="33" style="103" customWidth="1"/>
    <col min="5" max="5" width="12.85546875" style="189" customWidth="1"/>
    <col min="6" max="6" width="7.5703125" style="95" hidden="1" customWidth="1"/>
    <col min="7" max="8" width="3.42578125" style="95" hidden="1" customWidth="1"/>
    <col min="9" max="9" width="10.42578125" style="95" hidden="1" customWidth="1"/>
    <col min="10" max="10" width="32" style="96" hidden="1" customWidth="1"/>
    <col min="11" max="12" width="3" style="95" customWidth="1"/>
    <col min="13" max="16384" width="9" style="95"/>
  </cols>
  <sheetData>
    <row r="1" spans="1:16" ht="12">
      <c r="A1" s="94" t="s">
        <v>589</v>
      </c>
      <c r="B1" s="183"/>
      <c r="C1" s="95"/>
      <c r="D1" s="109" t="str">
        <f>$I$2</f>
        <v>ü</v>
      </c>
    </row>
    <row r="2" spans="1:16" ht="12">
      <c r="A2" s="94" t="s">
        <v>608</v>
      </c>
      <c r="B2" s="183"/>
      <c r="C2" s="95"/>
      <c r="I2" s="107" t="s">
        <v>591</v>
      </c>
    </row>
    <row r="3" spans="1:16">
      <c r="A3" s="96" t="s">
        <v>423</v>
      </c>
      <c r="B3" s="184"/>
      <c r="H3" s="221"/>
    </row>
    <row r="4" spans="1:16" ht="18">
      <c r="A4" s="95" t="s">
        <v>417</v>
      </c>
      <c r="B4" s="100"/>
      <c r="D4" s="173"/>
    </row>
    <row r="5" spans="1:16" ht="33.75" customHeight="1">
      <c r="A5" s="621" t="s">
        <v>518</v>
      </c>
      <c r="B5" s="185" t="s">
        <v>276</v>
      </c>
      <c r="C5" s="621" t="s">
        <v>270</v>
      </c>
      <c r="D5" s="709" t="s">
        <v>499</v>
      </c>
      <c r="E5" s="715" t="s">
        <v>275</v>
      </c>
      <c r="F5" s="717" t="s">
        <v>558</v>
      </c>
      <c r="G5" s="718"/>
      <c r="H5" s="719"/>
      <c r="I5" s="720" t="s">
        <v>605</v>
      </c>
      <c r="J5" s="709" t="s">
        <v>509</v>
      </c>
      <c r="K5" s="711" t="s">
        <v>419</v>
      </c>
      <c r="L5" s="712"/>
      <c r="M5" s="97"/>
      <c r="N5" s="97"/>
      <c r="O5" s="97"/>
      <c r="P5" s="97"/>
    </row>
    <row r="6" spans="1:16" ht="24">
      <c r="A6" s="622"/>
      <c r="B6" s="186"/>
      <c r="C6" s="622"/>
      <c r="D6" s="710"/>
      <c r="E6" s="716"/>
      <c r="F6" s="108" t="s">
        <v>606</v>
      </c>
      <c r="G6" s="713" t="s">
        <v>607</v>
      </c>
      <c r="H6" s="714"/>
      <c r="I6" s="710"/>
      <c r="J6" s="710"/>
      <c r="K6" s="227" t="s">
        <v>418</v>
      </c>
      <c r="L6" s="228" t="s">
        <v>420</v>
      </c>
      <c r="M6" s="97"/>
      <c r="N6" s="97"/>
      <c r="O6" s="97"/>
      <c r="P6" s="97"/>
    </row>
    <row r="7" spans="1:16" s="100" customFormat="1" ht="90.75">
      <c r="A7" s="98">
        <v>1</v>
      </c>
      <c r="B7" s="98">
        <v>22</v>
      </c>
      <c r="C7" s="104" t="s">
        <v>610</v>
      </c>
      <c r="D7" s="155" t="s">
        <v>613</v>
      </c>
      <c r="E7" s="190">
        <v>15831000</v>
      </c>
      <c r="F7" s="222"/>
      <c r="G7" s="223"/>
      <c r="H7" s="223"/>
      <c r="I7" s="171" t="str">
        <f>+$D$1</f>
        <v>ü</v>
      </c>
      <c r="J7" s="170" t="s">
        <v>242</v>
      </c>
      <c r="K7" s="229" t="str">
        <f>+$I$2</f>
        <v>ü</v>
      </c>
      <c r="L7" s="230"/>
    </row>
    <row r="8" spans="1:16" s="100" customFormat="1" ht="45.75">
      <c r="A8" s="101">
        <f>A7+1</f>
        <v>2</v>
      </c>
      <c r="B8" s="101">
        <v>23</v>
      </c>
      <c r="C8" s="127" t="s">
        <v>246</v>
      </c>
      <c r="D8" s="128" t="s">
        <v>614</v>
      </c>
      <c r="E8" s="191">
        <v>7500000</v>
      </c>
      <c r="F8" s="172" t="str">
        <f>+$D$1</f>
        <v>ü</v>
      </c>
      <c r="G8" s="214"/>
      <c r="H8" s="180"/>
      <c r="I8" s="172"/>
      <c r="J8" s="102" t="s">
        <v>259</v>
      </c>
      <c r="K8" s="231" t="str">
        <f>+K7</f>
        <v>ü</v>
      </c>
      <c r="L8" s="231"/>
    </row>
    <row r="9" spans="1:16" s="100" customFormat="1" ht="45.75">
      <c r="A9" s="101">
        <f t="shared" ref="A9:A72" si="0">A8+1</f>
        <v>3</v>
      </c>
      <c r="B9" s="98">
        <v>24</v>
      </c>
      <c r="C9" s="162">
        <f>SUM(E7:E16)</f>
        <v>89255000</v>
      </c>
      <c r="D9" s="130" t="s">
        <v>615</v>
      </c>
      <c r="E9" s="191">
        <v>2000000</v>
      </c>
      <c r="F9" s="172" t="str">
        <f>+$D$1</f>
        <v>ü</v>
      </c>
      <c r="G9" s="214"/>
      <c r="H9" s="180"/>
      <c r="I9" s="172"/>
      <c r="J9" s="102" t="s">
        <v>259</v>
      </c>
      <c r="K9" s="231" t="str">
        <f t="shared" ref="K9:K31" si="1">+K8</f>
        <v>ü</v>
      </c>
      <c r="L9" s="231"/>
    </row>
    <row r="10" spans="1:16" s="100" customFormat="1" ht="113.25">
      <c r="A10" s="101">
        <f t="shared" si="0"/>
        <v>4</v>
      </c>
      <c r="B10" s="101">
        <v>25</v>
      </c>
      <c r="C10" s="131"/>
      <c r="D10" s="128" t="s">
        <v>672</v>
      </c>
      <c r="E10" s="191">
        <v>7800000</v>
      </c>
      <c r="F10" s="169"/>
      <c r="G10" s="213"/>
      <c r="H10" s="168"/>
      <c r="I10" s="172" t="str">
        <f t="shared" ref="I10:I15" si="2">+$D$1</f>
        <v>ü</v>
      </c>
      <c r="J10" s="170" t="s">
        <v>243</v>
      </c>
      <c r="K10" s="231" t="str">
        <f t="shared" si="1"/>
        <v>ü</v>
      </c>
      <c r="L10" s="231"/>
    </row>
    <row r="11" spans="1:16" s="100" customFormat="1" ht="113.25">
      <c r="A11" s="101">
        <f t="shared" si="0"/>
        <v>5</v>
      </c>
      <c r="B11" s="98">
        <v>26</v>
      </c>
      <c r="C11" s="129"/>
      <c r="D11" s="132" t="s">
        <v>616</v>
      </c>
      <c r="E11" s="200">
        <v>12000000</v>
      </c>
      <c r="F11" s="169"/>
      <c r="G11" s="213"/>
      <c r="H11" s="168"/>
      <c r="I11" s="172" t="str">
        <f t="shared" si="2"/>
        <v>ü</v>
      </c>
      <c r="J11" s="170" t="s">
        <v>243</v>
      </c>
      <c r="K11" s="231" t="str">
        <f t="shared" si="1"/>
        <v>ü</v>
      </c>
      <c r="L11" s="231"/>
    </row>
    <row r="12" spans="1:16" s="100" customFormat="1" ht="113.25">
      <c r="A12" s="101">
        <f t="shared" si="0"/>
        <v>6</v>
      </c>
      <c r="B12" s="101">
        <v>27</v>
      </c>
      <c r="C12" s="133"/>
      <c r="D12" s="132" t="s">
        <v>617</v>
      </c>
      <c r="E12" s="200">
        <v>12000000</v>
      </c>
      <c r="F12" s="169"/>
      <c r="G12" s="213"/>
      <c r="H12" s="168"/>
      <c r="I12" s="172" t="str">
        <f t="shared" si="2"/>
        <v>ü</v>
      </c>
      <c r="J12" s="170" t="s">
        <v>243</v>
      </c>
      <c r="K12" s="231" t="str">
        <f t="shared" si="1"/>
        <v>ü</v>
      </c>
      <c r="L12" s="231"/>
    </row>
    <row r="13" spans="1:16" s="100" customFormat="1" ht="113.25">
      <c r="A13" s="101">
        <f t="shared" si="0"/>
        <v>7</v>
      </c>
      <c r="B13" s="98">
        <v>28</v>
      </c>
      <c r="C13" s="105"/>
      <c r="D13" s="132" t="s">
        <v>618</v>
      </c>
      <c r="E13" s="200">
        <v>6080000</v>
      </c>
      <c r="F13" s="169"/>
      <c r="G13" s="213"/>
      <c r="H13" s="168"/>
      <c r="I13" s="172" t="str">
        <f t="shared" si="2"/>
        <v>ü</v>
      </c>
      <c r="J13" s="170" t="s">
        <v>243</v>
      </c>
      <c r="K13" s="231" t="str">
        <f t="shared" si="1"/>
        <v>ü</v>
      </c>
      <c r="L13" s="231"/>
    </row>
    <row r="14" spans="1:16" s="100" customFormat="1" ht="113.25">
      <c r="A14" s="101">
        <f t="shared" si="0"/>
        <v>8</v>
      </c>
      <c r="B14" s="101">
        <v>29</v>
      </c>
      <c r="C14" s="133"/>
      <c r="D14" s="132" t="s">
        <v>619</v>
      </c>
      <c r="E14" s="200">
        <v>12000000</v>
      </c>
      <c r="F14" s="169"/>
      <c r="G14" s="213"/>
      <c r="H14" s="168"/>
      <c r="I14" s="172" t="str">
        <f t="shared" si="2"/>
        <v>ü</v>
      </c>
      <c r="J14" s="170" t="s">
        <v>243</v>
      </c>
      <c r="K14" s="231" t="str">
        <f t="shared" si="1"/>
        <v>ü</v>
      </c>
      <c r="L14" s="231"/>
    </row>
    <row r="15" spans="1:16" s="100" customFormat="1" ht="113.25">
      <c r="A15" s="101">
        <f t="shared" si="0"/>
        <v>9</v>
      </c>
      <c r="B15" s="98">
        <v>30</v>
      </c>
      <c r="C15" s="129"/>
      <c r="D15" s="132" t="s">
        <v>620</v>
      </c>
      <c r="E15" s="200">
        <v>7500000</v>
      </c>
      <c r="F15" s="169"/>
      <c r="G15" s="213"/>
      <c r="H15" s="168"/>
      <c r="I15" s="172" t="str">
        <f t="shared" si="2"/>
        <v>ü</v>
      </c>
      <c r="J15" s="170" t="s">
        <v>244</v>
      </c>
      <c r="K15" s="231" t="str">
        <f t="shared" si="1"/>
        <v>ü</v>
      </c>
      <c r="L15" s="231"/>
    </row>
    <row r="16" spans="1:16" s="100" customFormat="1" ht="102">
      <c r="A16" s="101">
        <f t="shared" si="0"/>
        <v>10</v>
      </c>
      <c r="B16" s="101">
        <v>31</v>
      </c>
      <c r="C16" s="134"/>
      <c r="D16" s="132" t="s">
        <v>621</v>
      </c>
      <c r="E16" s="200">
        <v>6544000</v>
      </c>
      <c r="F16" s="169"/>
      <c r="G16" s="214" t="str">
        <f>+$D$1</f>
        <v>ü</v>
      </c>
      <c r="H16" s="180"/>
      <c r="I16" s="172"/>
      <c r="J16" s="170" t="s">
        <v>245</v>
      </c>
      <c r="K16" s="231" t="str">
        <f t="shared" si="1"/>
        <v>ü</v>
      </c>
      <c r="L16" s="231"/>
    </row>
    <row r="17" spans="1:12" s="100" customFormat="1" ht="225.75">
      <c r="A17" s="101">
        <f t="shared" si="0"/>
        <v>11</v>
      </c>
      <c r="B17" s="101">
        <v>18</v>
      </c>
      <c r="C17" s="135" t="s">
        <v>247</v>
      </c>
      <c r="D17" s="156" t="s">
        <v>622</v>
      </c>
      <c r="E17" s="201">
        <v>7500000</v>
      </c>
      <c r="F17" s="169"/>
      <c r="G17" s="213"/>
      <c r="H17" s="168"/>
      <c r="I17" s="172" t="str">
        <f>+$D$1</f>
        <v>ü</v>
      </c>
      <c r="J17" s="99" t="s">
        <v>421</v>
      </c>
      <c r="K17" s="231" t="str">
        <f t="shared" si="1"/>
        <v>ü</v>
      </c>
      <c r="L17" s="231"/>
    </row>
    <row r="18" spans="1:12" s="100" customFormat="1" ht="82.5" customHeight="1">
      <c r="A18" s="101">
        <f t="shared" si="0"/>
        <v>12</v>
      </c>
      <c r="B18" s="101">
        <v>19</v>
      </c>
      <c r="C18" s="163">
        <f>SUM(E17:E20)</f>
        <v>22022000</v>
      </c>
      <c r="D18" s="132" t="s">
        <v>623</v>
      </c>
      <c r="E18" s="200">
        <v>7772000</v>
      </c>
      <c r="F18" s="169"/>
      <c r="G18" s="213"/>
      <c r="H18" s="168"/>
      <c r="I18" s="172" t="str">
        <f>+$D$1</f>
        <v>ü</v>
      </c>
      <c r="J18" s="102" t="s">
        <v>266</v>
      </c>
      <c r="K18" s="231" t="str">
        <f t="shared" si="1"/>
        <v>ü</v>
      </c>
      <c r="L18" s="231"/>
    </row>
    <row r="19" spans="1:12" s="100" customFormat="1" ht="70.5" customHeight="1">
      <c r="A19" s="101">
        <f t="shared" si="0"/>
        <v>13</v>
      </c>
      <c r="B19" s="101">
        <v>20</v>
      </c>
      <c r="C19" s="106"/>
      <c r="D19" s="132" t="s">
        <v>624</v>
      </c>
      <c r="E19" s="200">
        <v>3750000</v>
      </c>
      <c r="F19" s="172" t="str">
        <f>+$D$1</f>
        <v>ü</v>
      </c>
      <c r="G19" s="214"/>
      <c r="H19" s="180"/>
      <c r="I19" s="172"/>
      <c r="J19" s="167" t="s">
        <v>256</v>
      </c>
      <c r="K19" s="231" t="str">
        <f t="shared" si="1"/>
        <v>ü</v>
      </c>
      <c r="L19" s="231"/>
    </row>
    <row r="20" spans="1:12" s="100" customFormat="1" ht="45">
      <c r="A20" s="101">
        <f t="shared" si="0"/>
        <v>14</v>
      </c>
      <c r="B20" s="101">
        <v>21</v>
      </c>
      <c r="C20" s="106"/>
      <c r="D20" s="132" t="s">
        <v>625</v>
      </c>
      <c r="E20" s="200">
        <v>3000000</v>
      </c>
      <c r="F20" s="169"/>
      <c r="G20" s="214"/>
      <c r="H20" s="180"/>
      <c r="I20" s="172" t="str">
        <f>+$D$1</f>
        <v>ü</v>
      </c>
      <c r="J20" s="174" t="s">
        <v>261</v>
      </c>
      <c r="K20" s="231" t="str">
        <f t="shared" si="1"/>
        <v>ü</v>
      </c>
      <c r="L20" s="231"/>
    </row>
    <row r="21" spans="1:12" s="100" customFormat="1" ht="45.75">
      <c r="A21" s="101">
        <f t="shared" si="0"/>
        <v>15</v>
      </c>
      <c r="B21" s="101">
        <v>1</v>
      </c>
      <c r="C21" s="136" t="s">
        <v>248</v>
      </c>
      <c r="D21" s="157" t="s">
        <v>626</v>
      </c>
      <c r="E21" s="202">
        <v>3000000</v>
      </c>
      <c r="F21" s="172" t="s">
        <v>591</v>
      </c>
      <c r="G21" s="213"/>
      <c r="H21" s="168"/>
      <c r="I21" s="169"/>
      <c r="J21" s="102" t="s">
        <v>262</v>
      </c>
      <c r="K21" s="231" t="str">
        <f t="shared" si="1"/>
        <v>ü</v>
      </c>
      <c r="L21" s="231"/>
    </row>
    <row r="22" spans="1:12" s="100" customFormat="1" ht="68.25">
      <c r="A22" s="101">
        <f t="shared" si="0"/>
        <v>16</v>
      </c>
      <c r="B22" s="101">
        <v>2</v>
      </c>
      <c r="C22" s="164">
        <f>SUM(E21:E37)</f>
        <v>72827300</v>
      </c>
      <c r="D22" s="137" t="s">
        <v>627</v>
      </c>
      <c r="E22" s="203">
        <v>3500000</v>
      </c>
      <c r="F22" s="172" t="s">
        <v>591</v>
      </c>
      <c r="G22" s="214"/>
      <c r="H22" s="180"/>
      <c r="I22" s="172"/>
      <c r="J22" s="102" t="s">
        <v>263</v>
      </c>
      <c r="K22" s="231" t="str">
        <f t="shared" si="1"/>
        <v>ü</v>
      </c>
      <c r="L22" s="231"/>
    </row>
    <row r="23" spans="1:12" s="100" customFormat="1" ht="79.5">
      <c r="A23" s="101">
        <f t="shared" si="0"/>
        <v>17</v>
      </c>
      <c r="B23" s="101">
        <v>3</v>
      </c>
      <c r="C23" s="105"/>
      <c r="D23" s="137" t="s">
        <v>628</v>
      </c>
      <c r="E23" s="203">
        <v>10000000</v>
      </c>
      <c r="F23" s="172" t="s">
        <v>591</v>
      </c>
      <c r="G23" s="214"/>
      <c r="H23" s="180"/>
      <c r="I23" s="172"/>
      <c r="J23" s="102" t="s">
        <v>264</v>
      </c>
      <c r="K23" s="231" t="str">
        <f t="shared" si="1"/>
        <v>ü</v>
      </c>
      <c r="L23" s="231"/>
    </row>
    <row r="24" spans="1:12" s="100" customFormat="1" ht="78.75" customHeight="1">
      <c r="A24" s="101">
        <f t="shared" si="0"/>
        <v>18</v>
      </c>
      <c r="B24" s="101">
        <v>4</v>
      </c>
      <c r="C24" s="138"/>
      <c r="D24" s="137" t="s">
        <v>629</v>
      </c>
      <c r="E24" s="203">
        <v>12500000</v>
      </c>
      <c r="F24" s="172" t="s">
        <v>591</v>
      </c>
      <c r="G24" s="214"/>
      <c r="H24" s="180"/>
      <c r="I24" s="172"/>
      <c r="J24" s="102" t="s">
        <v>264</v>
      </c>
      <c r="K24" s="231" t="str">
        <f t="shared" si="1"/>
        <v>ü</v>
      </c>
      <c r="L24" s="231"/>
    </row>
    <row r="25" spans="1:12" s="100" customFormat="1" ht="78.75" customHeight="1">
      <c r="A25" s="101">
        <f t="shared" si="0"/>
        <v>19</v>
      </c>
      <c r="B25" s="101">
        <v>5</v>
      </c>
      <c r="C25" s="139"/>
      <c r="D25" s="137" t="s">
        <v>630</v>
      </c>
      <c r="E25" s="203">
        <v>200000</v>
      </c>
      <c r="F25" s="169"/>
      <c r="G25" s="214" t="s">
        <v>591</v>
      </c>
      <c r="H25" s="180"/>
      <c r="I25" s="172"/>
      <c r="J25" s="102" t="s">
        <v>305</v>
      </c>
      <c r="K25" s="231" t="str">
        <f t="shared" si="1"/>
        <v>ü</v>
      </c>
      <c r="L25" s="231"/>
    </row>
    <row r="26" spans="1:12" s="100" customFormat="1" ht="78.75" customHeight="1">
      <c r="A26" s="101">
        <f t="shared" si="0"/>
        <v>20</v>
      </c>
      <c r="B26" s="101">
        <v>6</v>
      </c>
      <c r="C26" s="105"/>
      <c r="D26" s="137" t="s">
        <v>631</v>
      </c>
      <c r="E26" s="203">
        <v>5000000</v>
      </c>
      <c r="F26" s="169"/>
      <c r="G26" s="214" t="str">
        <f>+$D$1</f>
        <v>ü</v>
      </c>
      <c r="H26" s="180"/>
      <c r="I26" s="169"/>
      <c r="J26" s="102" t="s">
        <v>265</v>
      </c>
      <c r="K26" s="231" t="str">
        <f t="shared" si="1"/>
        <v>ü</v>
      </c>
      <c r="L26" s="231"/>
    </row>
    <row r="27" spans="1:12" s="100" customFormat="1" ht="36">
      <c r="A27" s="101">
        <f t="shared" si="0"/>
        <v>21</v>
      </c>
      <c r="B27" s="101">
        <v>7</v>
      </c>
      <c r="C27" s="106"/>
      <c r="D27" s="137" t="s">
        <v>632</v>
      </c>
      <c r="E27" s="203">
        <v>710000</v>
      </c>
      <c r="F27" s="169"/>
      <c r="G27" s="215"/>
      <c r="H27" s="168"/>
      <c r="I27" s="172" t="str">
        <f t="shared" ref="I27:I37" si="3">+$D$1</f>
        <v>ü</v>
      </c>
      <c r="J27" s="102" t="s">
        <v>271</v>
      </c>
      <c r="K27" s="231" t="str">
        <f t="shared" si="1"/>
        <v>ü</v>
      </c>
      <c r="L27" s="231"/>
    </row>
    <row r="28" spans="1:12" s="100" customFormat="1" ht="84" customHeight="1">
      <c r="A28" s="101">
        <f t="shared" si="0"/>
        <v>22</v>
      </c>
      <c r="B28" s="101">
        <v>8</v>
      </c>
      <c r="C28" s="106"/>
      <c r="D28" s="137" t="s">
        <v>633</v>
      </c>
      <c r="E28" s="203">
        <v>190000</v>
      </c>
      <c r="F28" s="169"/>
      <c r="G28" s="216"/>
      <c r="H28" s="180"/>
      <c r="I28" s="172" t="str">
        <f t="shared" si="3"/>
        <v>ü</v>
      </c>
      <c r="J28" s="102" t="s">
        <v>272</v>
      </c>
      <c r="K28" s="231" t="str">
        <f t="shared" si="1"/>
        <v>ü</v>
      </c>
      <c r="L28" s="231"/>
    </row>
    <row r="29" spans="1:12" s="100" customFormat="1" ht="57">
      <c r="A29" s="101">
        <f t="shared" si="0"/>
        <v>23</v>
      </c>
      <c r="B29" s="101">
        <v>9</v>
      </c>
      <c r="C29" s="106"/>
      <c r="D29" s="137" t="s">
        <v>634</v>
      </c>
      <c r="E29" s="203">
        <v>1800000</v>
      </c>
      <c r="F29" s="169"/>
      <c r="G29" s="213"/>
      <c r="H29" s="168"/>
      <c r="I29" s="172" t="str">
        <f t="shared" si="3"/>
        <v>ü</v>
      </c>
      <c r="J29" s="102" t="s">
        <v>273</v>
      </c>
      <c r="K29" s="231" t="str">
        <f t="shared" si="1"/>
        <v>ü</v>
      </c>
      <c r="L29" s="231"/>
    </row>
    <row r="30" spans="1:12" s="100" customFormat="1" ht="45.75">
      <c r="A30" s="101">
        <f t="shared" si="0"/>
        <v>24</v>
      </c>
      <c r="B30" s="101">
        <v>10</v>
      </c>
      <c r="C30" s="105"/>
      <c r="D30" s="137" t="s">
        <v>635</v>
      </c>
      <c r="E30" s="203">
        <v>1000000</v>
      </c>
      <c r="F30" s="169"/>
      <c r="G30" s="224"/>
      <c r="H30" s="224"/>
      <c r="I30" s="172" t="str">
        <f t="shared" si="3"/>
        <v>ü</v>
      </c>
      <c r="J30" s="102" t="s">
        <v>274</v>
      </c>
      <c r="K30" s="231" t="str">
        <f t="shared" si="1"/>
        <v>ü</v>
      </c>
      <c r="L30" s="231"/>
    </row>
    <row r="31" spans="1:12" s="100" customFormat="1" ht="156.75" customHeight="1">
      <c r="A31" s="101">
        <f t="shared" si="0"/>
        <v>25</v>
      </c>
      <c r="B31" s="101">
        <v>11</v>
      </c>
      <c r="C31" s="131"/>
      <c r="D31" s="137" t="s">
        <v>636</v>
      </c>
      <c r="E31" s="203">
        <v>789000</v>
      </c>
      <c r="F31" s="169"/>
      <c r="G31" s="213"/>
      <c r="H31" s="168"/>
      <c r="I31" s="172" t="str">
        <f t="shared" si="3"/>
        <v>ü</v>
      </c>
      <c r="J31" s="102" t="s">
        <v>283</v>
      </c>
      <c r="K31" s="231" t="str">
        <f t="shared" si="1"/>
        <v>ü</v>
      </c>
      <c r="L31" s="231"/>
    </row>
    <row r="32" spans="1:12" s="100" customFormat="1" ht="60" customHeight="1">
      <c r="A32" s="101">
        <f t="shared" si="0"/>
        <v>26</v>
      </c>
      <c r="B32" s="101">
        <v>12</v>
      </c>
      <c r="C32" s="131"/>
      <c r="D32" s="137" t="s">
        <v>637</v>
      </c>
      <c r="E32" s="203">
        <v>250000</v>
      </c>
      <c r="F32" s="169"/>
      <c r="G32" s="213"/>
      <c r="H32" s="168"/>
      <c r="I32" s="172" t="str">
        <f t="shared" si="3"/>
        <v>ü</v>
      </c>
      <c r="J32" s="181" t="s">
        <v>277</v>
      </c>
      <c r="K32" s="231"/>
      <c r="L32" s="231" t="str">
        <f>+$I$2</f>
        <v>ü</v>
      </c>
    </row>
    <row r="33" spans="1:12" s="100" customFormat="1" ht="79.5">
      <c r="A33" s="101">
        <f t="shared" si="0"/>
        <v>27</v>
      </c>
      <c r="B33" s="210">
        <v>13</v>
      </c>
      <c r="C33" s="131"/>
      <c r="D33" s="137" t="s">
        <v>638</v>
      </c>
      <c r="E33" s="203">
        <v>3494150</v>
      </c>
      <c r="F33" s="169"/>
      <c r="G33" s="213"/>
      <c r="H33" s="168"/>
      <c r="I33" s="172" t="str">
        <f t="shared" si="3"/>
        <v>ü</v>
      </c>
      <c r="J33" s="102" t="s">
        <v>278</v>
      </c>
      <c r="K33" s="231"/>
      <c r="L33" s="231" t="str">
        <f>+$I$2</f>
        <v>ü</v>
      </c>
    </row>
    <row r="34" spans="1:12" s="100" customFormat="1" ht="79.5">
      <c r="A34" s="101">
        <f t="shared" si="0"/>
        <v>28</v>
      </c>
      <c r="B34" s="210">
        <v>14</v>
      </c>
      <c r="C34" s="131"/>
      <c r="D34" s="137" t="s">
        <v>639</v>
      </c>
      <c r="E34" s="203">
        <v>8000000</v>
      </c>
      <c r="F34" s="169"/>
      <c r="G34" s="213"/>
      <c r="H34" s="168"/>
      <c r="I34" s="172" t="str">
        <f t="shared" si="3"/>
        <v>ü</v>
      </c>
      <c r="J34" s="102" t="s">
        <v>278</v>
      </c>
      <c r="K34" s="231" t="str">
        <f>+$I$2</f>
        <v>ü</v>
      </c>
      <c r="L34" s="231"/>
    </row>
    <row r="35" spans="1:12" ht="79.5">
      <c r="A35" s="101">
        <f t="shared" si="0"/>
        <v>29</v>
      </c>
      <c r="B35" s="210">
        <v>15</v>
      </c>
      <c r="C35" s="140"/>
      <c r="D35" s="137" t="s">
        <v>640</v>
      </c>
      <c r="E35" s="203">
        <v>5000000</v>
      </c>
      <c r="F35" s="169"/>
      <c r="G35" s="213"/>
      <c r="H35" s="168"/>
      <c r="I35" s="172" t="str">
        <f t="shared" si="3"/>
        <v>ü</v>
      </c>
      <c r="J35" s="102" t="s">
        <v>278</v>
      </c>
      <c r="K35" s="231" t="str">
        <f>+$I$2</f>
        <v>ü</v>
      </c>
      <c r="L35" s="232"/>
    </row>
    <row r="36" spans="1:12" ht="79.5">
      <c r="A36" s="101">
        <f t="shared" si="0"/>
        <v>30</v>
      </c>
      <c r="B36" s="210">
        <v>16</v>
      </c>
      <c r="C36" s="140"/>
      <c r="D36" s="137" t="s">
        <v>279</v>
      </c>
      <c r="E36" s="203">
        <v>8394150</v>
      </c>
      <c r="F36" s="169"/>
      <c r="G36" s="213"/>
      <c r="H36" s="168"/>
      <c r="I36" s="172" t="str">
        <f t="shared" si="3"/>
        <v>ü</v>
      </c>
      <c r="J36" s="102" t="s">
        <v>278</v>
      </c>
      <c r="K36" s="231" t="str">
        <f>+$I$2</f>
        <v>ü</v>
      </c>
      <c r="L36" s="232"/>
    </row>
    <row r="37" spans="1:12" ht="90.75">
      <c r="A37" s="101">
        <f t="shared" si="0"/>
        <v>31</v>
      </c>
      <c r="B37" s="101">
        <v>17</v>
      </c>
      <c r="C37" s="140"/>
      <c r="D37" s="137" t="s">
        <v>641</v>
      </c>
      <c r="E37" s="203">
        <v>9000000</v>
      </c>
      <c r="F37" s="169"/>
      <c r="G37" s="213"/>
      <c r="H37" s="168"/>
      <c r="I37" s="172" t="str">
        <f t="shared" si="3"/>
        <v>ü</v>
      </c>
      <c r="J37" s="102" t="s">
        <v>280</v>
      </c>
      <c r="K37" s="231" t="str">
        <f>+$I$2</f>
        <v>ü</v>
      </c>
      <c r="L37" s="232"/>
    </row>
    <row r="38" spans="1:12" ht="75" customHeight="1">
      <c r="A38" s="141">
        <f t="shared" si="0"/>
        <v>32</v>
      </c>
      <c r="B38" s="101">
        <v>32</v>
      </c>
      <c r="C38" s="127" t="s">
        <v>249</v>
      </c>
      <c r="D38" s="157" t="s">
        <v>642</v>
      </c>
      <c r="E38" s="204">
        <v>1382000</v>
      </c>
      <c r="F38" s="172" t="str">
        <f>+$D$1</f>
        <v>ü</v>
      </c>
      <c r="G38" s="214"/>
      <c r="H38" s="180"/>
      <c r="I38" s="169"/>
      <c r="J38" s="102" t="s">
        <v>281</v>
      </c>
      <c r="K38" s="231" t="str">
        <f>+$I$2</f>
        <v>ü</v>
      </c>
      <c r="L38" s="232"/>
    </row>
    <row r="39" spans="1:12" ht="83.25" customHeight="1">
      <c r="A39" s="101">
        <f t="shared" si="0"/>
        <v>33</v>
      </c>
      <c r="B39" s="101">
        <v>33</v>
      </c>
      <c r="C39" s="165">
        <f>SUM(E38:E44)</f>
        <v>31026200</v>
      </c>
      <c r="D39" s="182" t="s">
        <v>643</v>
      </c>
      <c r="E39" s="205">
        <v>2000000</v>
      </c>
      <c r="F39" s="169"/>
      <c r="G39" s="225"/>
      <c r="H39" s="225"/>
      <c r="I39" s="172" t="str">
        <f>+$D$1</f>
        <v>ü</v>
      </c>
      <c r="J39" s="102" t="s">
        <v>282</v>
      </c>
      <c r="K39" s="232"/>
      <c r="L39" s="231" t="str">
        <f>+$I$2</f>
        <v>ü</v>
      </c>
    </row>
    <row r="40" spans="1:12" ht="66" customHeight="1">
      <c r="A40" s="101">
        <f t="shared" si="0"/>
        <v>34</v>
      </c>
      <c r="B40" s="101">
        <v>34</v>
      </c>
      <c r="C40" s="140"/>
      <c r="D40" s="132" t="s">
        <v>644</v>
      </c>
      <c r="E40" s="205">
        <v>5520800</v>
      </c>
      <c r="F40" s="169"/>
      <c r="G40" s="213"/>
      <c r="H40" s="168"/>
      <c r="I40" s="172" t="str">
        <f>+$D$1</f>
        <v>ü</v>
      </c>
      <c r="J40" s="102" t="s">
        <v>284</v>
      </c>
      <c r="K40" s="231" t="str">
        <f t="shared" ref="K40:K45" si="4">+$I$2</f>
        <v>ü</v>
      </c>
      <c r="L40" s="232"/>
    </row>
    <row r="41" spans="1:12" ht="88.5" customHeight="1">
      <c r="A41" s="101">
        <f t="shared" si="0"/>
        <v>35</v>
      </c>
      <c r="B41" s="101">
        <v>35</v>
      </c>
      <c r="C41" s="140"/>
      <c r="D41" s="137" t="s">
        <v>645</v>
      </c>
      <c r="E41" s="205">
        <v>20000000</v>
      </c>
      <c r="F41" s="172" t="str">
        <f>+$D$1</f>
        <v>ü</v>
      </c>
      <c r="G41" s="213"/>
      <c r="H41" s="168"/>
      <c r="I41" s="169"/>
      <c r="J41" s="102" t="s">
        <v>285</v>
      </c>
      <c r="K41" s="231" t="str">
        <f t="shared" si="4"/>
        <v>ü</v>
      </c>
      <c r="L41" s="232"/>
    </row>
    <row r="42" spans="1:12" ht="57.75" customHeight="1">
      <c r="A42" s="101">
        <f t="shared" si="0"/>
        <v>36</v>
      </c>
      <c r="B42" s="101">
        <v>36</v>
      </c>
      <c r="C42" s="140"/>
      <c r="D42" s="137" t="s">
        <v>646</v>
      </c>
      <c r="E42" s="205">
        <v>1000000</v>
      </c>
      <c r="F42" s="169"/>
      <c r="G42" s="213"/>
      <c r="H42" s="168"/>
      <c r="I42" s="172" t="str">
        <f t="shared" ref="I42:I78" si="5">+$D$1</f>
        <v>ü</v>
      </c>
      <c r="J42" s="102" t="s">
        <v>286</v>
      </c>
      <c r="K42" s="231" t="str">
        <f t="shared" si="4"/>
        <v>ü</v>
      </c>
      <c r="L42" s="232"/>
    </row>
    <row r="43" spans="1:12" ht="45.75">
      <c r="A43" s="101">
        <f t="shared" si="0"/>
        <v>37</v>
      </c>
      <c r="B43" s="101">
        <v>37</v>
      </c>
      <c r="C43" s="140"/>
      <c r="D43" s="137" t="s">
        <v>647</v>
      </c>
      <c r="E43" s="205">
        <v>1043400</v>
      </c>
      <c r="F43" s="169"/>
      <c r="G43" s="213"/>
      <c r="H43" s="168"/>
      <c r="I43" s="172" t="str">
        <f t="shared" si="5"/>
        <v>ü</v>
      </c>
      <c r="J43" s="102" t="s">
        <v>309</v>
      </c>
      <c r="K43" s="231" t="str">
        <f t="shared" si="4"/>
        <v>ü</v>
      </c>
      <c r="L43" s="232"/>
    </row>
    <row r="44" spans="1:12" ht="34.5">
      <c r="A44" s="101">
        <f t="shared" si="0"/>
        <v>38</v>
      </c>
      <c r="B44" s="101">
        <v>38</v>
      </c>
      <c r="C44" s="140"/>
      <c r="D44" s="137" t="s">
        <v>648</v>
      </c>
      <c r="E44" s="205">
        <v>80000</v>
      </c>
      <c r="F44" s="169"/>
      <c r="G44" s="213"/>
      <c r="H44" s="168"/>
      <c r="I44" s="172" t="str">
        <f t="shared" si="5"/>
        <v>ü</v>
      </c>
      <c r="J44" s="102" t="s">
        <v>308</v>
      </c>
      <c r="K44" s="231" t="str">
        <f t="shared" si="4"/>
        <v>ü</v>
      </c>
      <c r="L44" s="232"/>
    </row>
    <row r="45" spans="1:12" ht="147">
      <c r="A45" s="101">
        <f t="shared" si="0"/>
        <v>39</v>
      </c>
      <c r="B45" s="101">
        <v>39</v>
      </c>
      <c r="C45" s="233" t="s">
        <v>422</v>
      </c>
      <c r="D45" s="158" t="s">
        <v>649</v>
      </c>
      <c r="E45" s="192">
        <v>776000</v>
      </c>
      <c r="F45" s="169"/>
      <c r="G45" s="214"/>
      <c r="H45" s="180"/>
      <c r="I45" s="172" t="str">
        <f t="shared" si="5"/>
        <v>ü</v>
      </c>
      <c r="J45" s="102" t="s">
        <v>322</v>
      </c>
      <c r="K45" s="231" t="str">
        <f t="shared" si="4"/>
        <v>ü</v>
      </c>
      <c r="L45" s="232"/>
    </row>
    <row r="46" spans="1:12" ht="57">
      <c r="A46" s="101">
        <f t="shared" si="0"/>
        <v>40</v>
      </c>
      <c r="B46" s="101">
        <v>40</v>
      </c>
      <c r="C46" s="165">
        <f>SUM(E45:E133)</f>
        <v>363068755</v>
      </c>
      <c r="D46" s="110" t="s">
        <v>673</v>
      </c>
      <c r="E46" s="193">
        <v>1500000</v>
      </c>
      <c r="F46" s="169"/>
      <c r="G46" s="213"/>
      <c r="H46" s="168"/>
      <c r="I46" s="172" t="str">
        <f t="shared" si="5"/>
        <v>ü</v>
      </c>
      <c r="J46" s="102" t="s">
        <v>323</v>
      </c>
      <c r="K46" s="232"/>
      <c r="L46" s="231" t="str">
        <f>+$I$2</f>
        <v>ü</v>
      </c>
    </row>
    <row r="47" spans="1:12" ht="68.25">
      <c r="A47" s="101">
        <f t="shared" si="0"/>
        <v>41</v>
      </c>
      <c r="B47" s="101">
        <v>41</v>
      </c>
      <c r="C47" s="140"/>
      <c r="D47" s="110" t="s">
        <v>650</v>
      </c>
      <c r="E47" s="193">
        <v>1500000</v>
      </c>
      <c r="F47" s="169"/>
      <c r="G47" s="213"/>
      <c r="H47" s="168"/>
      <c r="I47" s="172" t="str">
        <f t="shared" si="5"/>
        <v>ü</v>
      </c>
      <c r="J47" s="102" t="s">
        <v>324</v>
      </c>
      <c r="K47" s="231" t="str">
        <f t="shared" ref="K47:K110" si="6">+$I$2</f>
        <v>ü</v>
      </c>
      <c r="L47" s="232"/>
    </row>
    <row r="48" spans="1:12" ht="34.5">
      <c r="A48" s="101">
        <f t="shared" si="0"/>
        <v>42</v>
      </c>
      <c r="B48" s="101">
        <v>42</v>
      </c>
      <c r="C48" s="140"/>
      <c r="D48" s="110" t="s">
        <v>674</v>
      </c>
      <c r="E48" s="193">
        <v>1800000</v>
      </c>
      <c r="F48" s="169"/>
      <c r="G48" s="213"/>
      <c r="H48" s="168"/>
      <c r="I48" s="172" t="str">
        <f t="shared" si="5"/>
        <v>ü</v>
      </c>
      <c r="J48" s="102" t="s">
        <v>325</v>
      </c>
      <c r="K48" s="231" t="str">
        <f t="shared" si="6"/>
        <v>ü</v>
      </c>
      <c r="L48" s="232"/>
    </row>
    <row r="49" spans="1:12" ht="57">
      <c r="A49" s="101">
        <f t="shared" si="0"/>
        <v>43</v>
      </c>
      <c r="B49" s="101">
        <v>43</v>
      </c>
      <c r="C49" s="140"/>
      <c r="D49" s="110" t="s">
        <v>675</v>
      </c>
      <c r="E49" s="193">
        <v>180000</v>
      </c>
      <c r="F49" s="169"/>
      <c r="G49" s="213"/>
      <c r="H49" s="168"/>
      <c r="I49" s="172" t="str">
        <f t="shared" si="5"/>
        <v>ü</v>
      </c>
      <c r="J49" s="102" t="s">
        <v>326</v>
      </c>
      <c r="K49" s="231" t="str">
        <f t="shared" si="6"/>
        <v>ü</v>
      </c>
      <c r="L49" s="232"/>
    </row>
    <row r="50" spans="1:12" ht="45.75">
      <c r="A50" s="101">
        <f t="shared" si="0"/>
        <v>44</v>
      </c>
      <c r="B50" s="101">
        <v>44</v>
      </c>
      <c r="C50" s="140"/>
      <c r="D50" s="110" t="s">
        <v>676</v>
      </c>
      <c r="E50" s="193">
        <v>5550000</v>
      </c>
      <c r="F50" s="169"/>
      <c r="G50" s="213"/>
      <c r="H50" s="168"/>
      <c r="I50" s="172" t="str">
        <f t="shared" si="5"/>
        <v>ü</v>
      </c>
      <c r="J50" s="102" t="s">
        <v>327</v>
      </c>
      <c r="K50" s="231" t="str">
        <f t="shared" si="6"/>
        <v>ü</v>
      </c>
      <c r="L50" s="232"/>
    </row>
    <row r="51" spans="1:12" ht="90.75">
      <c r="A51" s="101">
        <f t="shared" si="0"/>
        <v>45</v>
      </c>
      <c r="B51" s="101">
        <v>45</v>
      </c>
      <c r="C51" s="140"/>
      <c r="D51" s="110" t="s">
        <v>677</v>
      </c>
      <c r="E51" s="193">
        <v>10651000</v>
      </c>
      <c r="F51" s="169"/>
      <c r="G51" s="213"/>
      <c r="H51" s="168"/>
      <c r="I51" s="172" t="str">
        <f t="shared" si="5"/>
        <v>ü</v>
      </c>
      <c r="J51" s="102" t="s">
        <v>369</v>
      </c>
      <c r="K51" s="231" t="str">
        <f t="shared" si="6"/>
        <v>ü</v>
      </c>
      <c r="L51" s="232"/>
    </row>
    <row r="52" spans="1:12" ht="57">
      <c r="A52" s="101">
        <f t="shared" si="0"/>
        <v>46</v>
      </c>
      <c r="B52" s="101">
        <v>46</v>
      </c>
      <c r="C52" s="142"/>
      <c r="D52" s="111" t="s">
        <v>678</v>
      </c>
      <c r="E52" s="194">
        <v>9295000</v>
      </c>
      <c r="F52" s="169"/>
      <c r="G52" s="213"/>
      <c r="H52" s="168"/>
      <c r="I52" s="172" t="str">
        <f t="shared" si="5"/>
        <v>ü</v>
      </c>
      <c r="J52" s="102" t="s">
        <v>329</v>
      </c>
      <c r="K52" s="231" t="str">
        <f t="shared" si="6"/>
        <v>ü</v>
      </c>
      <c r="L52" s="232"/>
    </row>
    <row r="53" spans="1:12" ht="45.75">
      <c r="A53" s="101">
        <f t="shared" si="0"/>
        <v>47</v>
      </c>
      <c r="B53" s="101">
        <v>47</v>
      </c>
      <c r="C53" s="142"/>
      <c r="D53" s="111" t="s">
        <v>679</v>
      </c>
      <c r="E53" s="194">
        <v>4000000</v>
      </c>
      <c r="F53" s="169"/>
      <c r="G53" s="213"/>
      <c r="H53" s="168"/>
      <c r="I53" s="172" t="str">
        <f t="shared" si="5"/>
        <v>ü</v>
      </c>
      <c r="J53" s="102" t="s">
        <v>328</v>
      </c>
      <c r="K53" s="231" t="str">
        <f t="shared" si="6"/>
        <v>ü</v>
      </c>
      <c r="L53" s="232"/>
    </row>
    <row r="54" spans="1:12" ht="102">
      <c r="A54" s="101">
        <f t="shared" si="0"/>
        <v>48</v>
      </c>
      <c r="B54" s="101">
        <v>48</v>
      </c>
      <c r="C54" s="142"/>
      <c r="D54" s="111" t="s">
        <v>651</v>
      </c>
      <c r="E54" s="194">
        <v>6075900</v>
      </c>
      <c r="F54" s="169"/>
      <c r="G54" s="213"/>
      <c r="H54" s="168"/>
      <c r="I54" s="172" t="str">
        <f t="shared" si="5"/>
        <v>ü</v>
      </c>
      <c r="J54" s="102" t="s">
        <v>738</v>
      </c>
      <c r="K54" s="231" t="str">
        <f t="shared" si="6"/>
        <v>ü</v>
      </c>
      <c r="L54" s="232"/>
    </row>
    <row r="55" spans="1:12" ht="57">
      <c r="A55" s="101">
        <f t="shared" si="0"/>
        <v>49</v>
      </c>
      <c r="B55" s="101">
        <v>49</v>
      </c>
      <c r="C55" s="142"/>
      <c r="D55" s="111" t="s">
        <v>680</v>
      </c>
      <c r="E55" s="194">
        <v>7237000</v>
      </c>
      <c r="F55" s="169"/>
      <c r="G55" s="213"/>
      <c r="H55" s="168"/>
      <c r="I55" s="172" t="str">
        <f t="shared" si="5"/>
        <v>ü</v>
      </c>
      <c r="J55" s="102" t="s">
        <v>329</v>
      </c>
      <c r="K55" s="231" t="str">
        <f t="shared" si="6"/>
        <v>ü</v>
      </c>
      <c r="L55" s="232"/>
    </row>
    <row r="56" spans="1:12" ht="57">
      <c r="A56" s="101">
        <f t="shared" si="0"/>
        <v>50</v>
      </c>
      <c r="B56" s="101">
        <v>50</v>
      </c>
      <c r="C56" s="142"/>
      <c r="D56" s="111" t="s">
        <v>241</v>
      </c>
      <c r="E56" s="194">
        <v>7237000</v>
      </c>
      <c r="F56" s="169"/>
      <c r="G56" s="213"/>
      <c r="H56" s="168"/>
      <c r="I56" s="172" t="str">
        <f t="shared" si="5"/>
        <v>ü</v>
      </c>
      <c r="J56" s="102" t="s">
        <v>329</v>
      </c>
      <c r="K56" s="231" t="str">
        <f t="shared" si="6"/>
        <v>ü</v>
      </c>
      <c r="L56" s="232"/>
    </row>
    <row r="57" spans="1:12" ht="57">
      <c r="A57" s="101">
        <f t="shared" si="0"/>
        <v>51</v>
      </c>
      <c r="B57" s="101">
        <v>51</v>
      </c>
      <c r="C57" s="142"/>
      <c r="D57" s="111" t="s">
        <v>681</v>
      </c>
      <c r="E57" s="194">
        <v>7237000</v>
      </c>
      <c r="F57" s="169"/>
      <c r="G57" s="213"/>
      <c r="H57" s="168"/>
      <c r="I57" s="172" t="str">
        <f t="shared" si="5"/>
        <v>ü</v>
      </c>
      <c r="J57" s="102" t="s">
        <v>329</v>
      </c>
      <c r="K57" s="231" t="str">
        <f t="shared" si="6"/>
        <v>ü</v>
      </c>
      <c r="L57" s="232"/>
    </row>
    <row r="58" spans="1:12" ht="57">
      <c r="A58" s="101">
        <f t="shared" si="0"/>
        <v>52</v>
      </c>
      <c r="B58" s="101">
        <v>52</v>
      </c>
      <c r="C58" s="142"/>
      <c r="D58" s="111" t="s">
        <v>682</v>
      </c>
      <c r="E58" s="194">
        <v>9295000</v>
      </c>
      <c r="F58" s="169"/>
      <c r="G58" s="213"/>
      <c r="H58" s="168"/>
      <c r="I58" s="172" t="str">
        <f t="shared" si="5"/>
        <v>ü</v>
      </c>
      <c r="J58" s="102" t="s">
        <v>329</v>
      </c>
      <c r="K58" s="231" t="str">
        <f t="shared" si="6"/>
        <v>ü</v>
      </c>
      <c r="L58" s="232"/>
    </row>
    <row r="59" spans="1:12" ht="23.25">
      <c r="A59" s="101">
        <f t="shared" si="0"/>
        <v>53</v>
      </c>
      <c r="B59" s="101">
        <v>53</v>
      </c>
      <c r="C59" s="142"/>
      <c r="D59" s="112" t="s">
        <v>652</v>
      </c>
      <c r="E59" s="194">
        <v>600000</v>
      </c>
      <c r="F59" s="169"/>
      <c r="G59" s="213"/>
      <c r="H59" s="168"/>
      <c r="I59" s="172" t="str">
        <f t="shared" si="5"/>
        <v>ü</v>
      </c>
      <c r="J59" s="102" t="s">
        <v>739</v>
      </c>
      <c r="K59" s="231" t="str">
        <f t="shared" si="6"/>
        <v>ü</v>
      </c>
      <c r="L59" s="232"/>
    </row>
    <row r="60" spans="1:12" ht="68.25">
      <c r="A60" s="101">
        <f t="shared" si="0"/>
        <v>54</v>
      </c>
      <c r="B60" s="101">
        <v>54</v>
      </c>
      <c r="C60" s="142"/>
      <c r="D60" s="111" t="s">
        <v>653</v>
      </c>
      <c r="E60" s="194">
        <v>1640000</v>
      </c>
      <c r="F60" s="169"/>
      <c r="G60" s="213"/>
      <c r="H60" s="168"/>
      <c r="I60" s="172" t="str">
        <f t="shared" si="5"/>
        <v>ü</v>
      </c>
      <c r="J60" s="102" t="s">
        <v>366</v>
      </c>
      <c r="K60" s="231" t="str">
        <f t="shared" si="6"/>
        <v>ü</v>
      </c>
      <c r="L60" s="232"/>
    </row>
    <row r="61" spans="1:12" ht="79.5">
      <c r="A61" s="101">
        <f t="shared" si="0"/>
        <v>55</v>
      </c>
      <c r="B61" s="101">
        <v>55</v>
      </c>
      <c r="C61" s="142"/>
      <c r="D61" s="111" t="s">
        <v>683</v>
      </c>
      <c r="E61" s="194">
        <v>10651000</v>
      </c>
      <c r="F61" s="169"/>
      <c r="G61" s="213"/>
      <c r="H61" s="168"/>
      <c r="I61" s="172" t="str">
        <f t="shared" si="5"/>
        <v>ü</v>
      </c>
      <c r="J61" s="102" t="s">
        <v>370</v>
      </c>
      <c r="K61" s="231" t="str">
        <f t="shared" si="6"/>
        <v>ü</v>
      </c>
      <c r="L61" s="232"/>
    </row>
    <row r="62" spans="1:12" ht="79.5">
      <c r="A62" s="101">
        <f t="shared" si="0"/>
        <v>56</v>
      </c>
      <c r="B62" s="101">
        <v>56</v>
      </c>
      <c r="C62" s="142"/>
      <c r="D62" s="111" t="s">
        <v>684</v>
      </c>
      <c r="E62" s="194">
        <v>9295000</v>
      </c>
      <c r="F62" s="169"/>
      <c r="G62" s="213"/>
      <c r="H62" s="168"/>
      <c r="I62" s="172" t="str">
        <f t="shared" si="5"/>
        <v>ü</v>
      </c>
      <c r="J62" s="102" t="s">
        <v>370</v>
      </c>
      <c r="K62" s="231" t="str">
        <f t="shared" si="6"/>
        <v>ü</v>
      </c>
      <c r="L62" s="232"/>
    </row>
    <row r="63" spans="1:12" ht="23.25">
      <c r="A63" s="101">
        <f t="shared" si="0"/>
        <v>57</v>
      </c>
      <c r="B63" s="101">
        <v>57</v>
      </c>
      <c r="C63" s="142"/>
      <c r="D63" s="111" t="s">
        <v>654</v>
      </c>
      <c r="E63" s="194">
        <v>500000</v>
      </c>
      <c r="F63" s="169"/>
      <c r="G63" s="213"/>
      <c r="H63" s="168"/>
      <c r="I63" s="172" t="str">
        <f t="shared" si="5"/>
        <v>ü</v>
      </c>
      <c r="J63" s="102" t="s">
        <v>367</v>
      </c>
      <c r="K63" s="231" t="str">
        <f t="shared" si="6"/>
        <v>ü</v>
      </c>
      <c r="L63" s="232"/>
    </row>
    <row r="64" spans="1:12" ht="57">
      <c r="A64" s="101">
        <f t="shared" si="0"/>
        <v>58</v>
      </c>
      <c r="B64" s="101">
        <v>58</v>
      </c>
      <c r="C64" s="142"/>
      <c r="D64" s="111" t="s">
        <v>655</v>
      </c>
      <c r="E64" s="194">
        <v>1313500</v>
      </c>
      <c r="F64" s="169"/>
      <c r="G64" s="213"/>
      <c r="H64" s="168"/>
      <c r="I64" s="172" t="str">
        <f t="shared" si="5"/>
        <v>ü</v>
      </c>
      <c r="J64" s="102" t="s">
        <v>368</v>
      </c>
      <c r="K64" s="231" t="str">
        <f t="shared" si="6"/>
        <v>ü</v>
      </c>
      <c r="L64" s="232"/>
    </row>
    <row r="65" spans="1:12" ht="57">
      <c r="A65" s="101">
        <f t="shared" si="0"/>
        <v>59</v>
      </c>
      <c r="B65" s="101">
        <v>59</v>
      </c>
      <c r="C65" s="142"/>
      <c r="D65" s="111" t="s">
        <v>685</v>
      </c>
      <c r="E65" s="194">
        <v>6141000</v>
      </c>
      <c r="F65" s="169"/>
      <c r="G65" s="213"/>
      <c r="H65" s="168"/>
      <c r="I65" s="172" t="str">
        <f t="shared" si="5"/>
        <v>ü</v>
      </c>
      <c r="J65" s="102" t="s">
        <v>329</v>
      </c>
      <c r="K65" s="231" t="str">
        <f t="shared" si="6"/>
        <v>ü</v>
      </c>
      <c r="L65" s="232"/>
    </row>
    <row r="66" spans="1:12" ht="57">
      <c r="A66" s="101">
        <f t="shared" si="0"/>
        <v>60</v>
      </c>
      <c r="B66" s="101">
        <v>60</v>
      </c>
      <c r="C66" s="142"/>
      <c r="D66" s="111" t="s">
        <v>686</v>
      </c>
      <c r="E66" s="194">
        <v>9295000</v>
      </c>
      <c r="F66" s="169"/>
      <c r="G66" s="213"/>
      <c r="H66" s="168"/>
      <c r="I66" s="172" t="str">
        <f t="shared" si="5"/>
        <v>ü</v>
      </c>
      <c r="J66" s="102" t="s">
        <v>329</v>
      </c>
      <c r="K66" s="231" t="str">
        <f t="shared" si="6"/>
        <v>ü</v>
      </c>
      <c r="L66" s="232"/>
    </row>
    <row r="67" spans="1:12" ht="34.5">
      <c r="A67" s="101">
        <f t="shared" si="0"/>
        <v>61</v>
      </c>
      <c r="B67" s="101">
        <v>61</v>
      </c>
      <c r="C67" s="142"/>
      <c r="D67" s="111" t="s">
        <v>656</v>
      </c>
      <c r="E67" s="194">
        <v>450000</v>
      </c>
      <c r="F67" s="169"/>
      <c r="G67" s="213"/>
      <c r="H67" s="168"/>
      <c r="I67" s="172" t="str">
        <f t="shared" si="5"/>
        <v>ü</v>
      </c>
      <c r="J67" s="102" t="s">
        <v>371</v>
      </c>
      <c r="K67" s="231" t="str">
        <f t="shared" si="6"/>
        <v>ü</v>
      </c>
      <c r="L67" s="232"/>
    </row>
    <row r="68" spans="1:12" ht="34.5">
      <c r="A68" s="101">
        <f t="shared" si="0"/>
        <v>62</v>
      </c>
      <c r="B68" s="101">
        <v>62</v>
      </c>
      <c r="C68" s="142"/>
      <c r="D68" s="111" t="s">
        <v>657</v>
      </c>
      <c r="E68" s="194">
        <v>1189500</v>
      </c>
      <c r="F68" s="169"/>
      <c r="G68" s="213"/>
      <c r="H68" s="168"/>
      <c r="I68" s="172" t="str">
        <f t="shared" si="5"/>
        <v>ü</v>
      </c>
      <c r="J68" s="102" t="s">
        <v>373</v>
      </c>
      <c r="K68" s="231" t="str">
        <f t="shared" si="6"/>
        <v>ü</v>
      </c>
      <c r="L68" s="232"/>
    </row>
    <row r="69" spans="1:12" ht="34.5">
      <c r="A69" s="101">
        <f t="shared" si="0"/>
        <v>63</v>
      </c>
      <c r="B69" s="101">
        <v>63</v>
      </c>
      <c r="C69" s="142"/>
      <c r="D69" s="111" t="s">
        <v>687</v>
      </c>
      <c r="E69" s="194">
        <v>6000000</v>
      </c>
      <c r="F69" s="169"/>
      <c r="G69" s="213"/>
      <c r="H69" s="168"/>
      <c r="I69" s="172" t="str">
        <f t="shared" si="5"/>
        <v>ü</v>
      </c>
      <c r="J69" s="102" t="s">
        <v>374</v>
      </c>
      <c r="K69" s="231" t="str">
        <f t="shared" si="6"/>
        <v>ü</v>
      </c>
      <c r="L69" s="232"/>
    </row>
    <row r="70" spans="1:12" ht="34.5">
      <c r="A70" s="101">
        <f t="shared" si="0"/>
        <v>64</v>
      </c>
      <c r="B70" s="101">
        <v>64</v>
      </c>
      <c r="C70" s="142"/>
      <c r="D70" s="111" t="s">
        <v>658</v>
      </c>
      <c r="E70" s="194">
        <v>2365000</v>
      </c>
      <c r="F70" s="169"/>
      <c r="G70" s="213"/>
      <c r="H70" s="168"/>
      <c r="I70" s="172" t="str">
        <f t="shared" si="5"/>
        <v>ü</v>
      </c>
      <c r="J70" s="102" t="s">
        <v>374</v>
      </c>
      <c r="K70" s="231" t="str">
        <f t="shared" si="6"/>
        <v>ü</v>
      </c>
      <c r="L70" s="232"/>
    </row>
    <row r="71" spans="1:12" ht="57">
      <c r="A71" s="101">
        <f t="shared" si="0"/>
        <v>65</v>
      </c>
      <c r="B71" s="101">
        <v>65</v>
      </c>
      <c r="C71" s="142"/>
      <c r="D71" s="111" t="s">
        <v>688</v>
      </c>
      <c r="E71" s="194">
        <v>6600000</v>
      </c>
      <c r="F71" s="169"/>
      <c r="G71" s="213"/>
      <c r="H71" s="168"/>
      <c r="I71" s="172" t="str">
        <f t="shared" si="5"/>
        <v>ü</v>
      </c>
      <c r="J71" s="102" t="s">
        <v>329</v>
      </c>
      <c r="K71" s="231" t="str">
        <f t="shared" si="6"/>
        <v>ü</v>
      </c>
      <c r="L71" s="232"/>
    </row>
    <row r="72" spans="1:12" ht="34.5">
      <c r="A72" s="101">
        <f t="shared" si="0"/>
        <v>66</v>
      </c>
      <c r="B72" s="101">
        <v>66</v>
      </c>
      <c r="C72" s="142"/>
      <c r="D72" s="111" t="s">
        <v>375</v>
      </c>
      <c r="E72" s="194">
        <v>6200000</v>
      </c>
      <c r="F72" s="169"/>
      <c r="G72" s="213"/>
      <c r="H72" s="168"/>
      <c r="I72" s="172" t="str">
        <f t="shared" si="5"/>
        <v>ü</v>
      </c>
      <c r="J72" s="102" t="s">
        <v>374</v>
      </c>
      <c r="K72" s="231" t="str">
        <f t="shared" si="6"/>
        <v>ü</v>
      </c>
      <c r="L72" s="232"/>
    </row>
    <row r="73" spans="1:12" ht="57">
      <c r="A73" s="101">
        <f t="shared" ref="A73:A136" si="7">A72+1</f>
        <v>67</v>
      </c>
      <c r="B73" s="101">
        <v>67</v>
      </c>
      <c r="C73" s="142"/>
      <c r="D73" s="111" t="s">
        <v>689</v>
      </c>
      <c r="E73" s="194">
        <v>12000000</v>
      </c>
      <c r="F73" s="169"/>
      <c r="G73" s="213"/>
      <c r="H73" s="168"/>
      <c r="I73" s="172" t="str">
        <f t="shared" si="5"/>
        <v>ü</v>
      </c>
      <c r="J73" s="102" t="s">
        <v>329</v>
      </c>
      <c r="K73" s="231" t="str">
        <f t="shared" si="6"/>
        <v>ü</v>
      </c>
      <c r="L73" s="232"/>
    </row>
    <row r="74" spans="1:12" ht="57">
      <c r="A74" s="101">
        <f t="shared" si="7"/>
        <v>68</v>
      </c>
      <c r="B74" s="101">
        <v>68</v>
      </c>
      <c r="C74" s="142"/>
      <c r="D74" s="111" t="s">
        <v>690</v>
      </c>
      <c r="E74" s="194">
        <v>7237000</v>
      </c>
      <c r="F74" s="169"/>
      <c r="G74" s="213"/>
      <c r="H74" s="168"/>
      <c r="I74" s="172" t="str">
        <f t="shared" si="5"/>
        <v>ü</v>
      </c>
      <c r="J74" s="102" t="s">
        <v>329</v>
      </c>
      <c r="K74" s="231" t="str">
        <f t="shared" si="6"/>
        <v>ü</v>
      </c>
      <c r="L74" s="232"/>
    </row>
    <row r="75" spans="1:12" ht="57">
      <c r="A75" s="101">
        <f t="shared" si="7"/>
        <v>69</v>
      </c>
      <c r="B75" s="101">
        <v>69</v>
      </c>
      <c r="C75" s="142"/>
      <c r="D75" s="111" t="s">
        <v>691</v>
      </c>
      <c r="E75" s="194">
        <v>9295000</v>
      </c>
      <c r="F75" s="169"/>
      <c r="G75" s="213"/>
      <c r="H75" s="168"/>
      <c r="I75" s="172" t="str">
        <f t="shared" si="5"/>
        <v>ü</v>
      </c>
      <c r="J75" s="102" t="s">
        <v>329</v>
      </c>
      <c r="K75" s="231" t="str">
        <f t="shared" si="6"/>
        <v>ü</v>
      </c>
      <c r="L75" s="232"/>
    </row>
    <row r="76" spans="1:12" ht="79.5">
      <c r="A76" s="101">
        <f t="shared" si="7"/>
        <v>70</v>
      </c>
      <c r="B76" s="101">
        <v>70</v>
      </c>
      <c r="C76" s="142"/>
      <c r="D76" s="111" t="s">
        <v>692</v>
      </c>
      <c r="E76" s="194">
        <v>1449750</v>
      </c>
      <c r="F76" s="169"/>
      <c r="G76" s="213"/>
      <c r="H76" s="168"/>
      <c r="I76" s="172" t="str">
        <f t="shared" si="5"/>
        <v>ü</v>
      </c>
      <c r="J76" s="102" t="s">
        <v>376</v>
      </c>
      <c r="K76" s="231" t="str">
        <f t="shared" si="6"/>
        <v>ü</v>
      </c>
      <c r="L76" s="232"/>
    </row>
    <row r="77" spans="1:12" ht="68.25">
      <c r="A77" s="101">
        <f t="shared" si="7"/>
        <v>71</v>
      </c>
      <c r="B77" s="101">
        <v>71</v>
      </c>
      <c r="C77" s="142"/>
      <c r="D77" s="111" t="s">
        <v>693</v>
      </c>
      <c r="E77" s="194">
        <v>2000000</v>
      </c>
      <c r="F77" s="169"/>
      <c r="G77" s="213"/>
      <c r="H77" s="168"/>
      <c r="I77" s="172" t="str">
        <f t="shared" si="5"/>
        <v>ü</v>
      </c>
      <c r="J77" s="102" t="s">
        <v>377</v>
      </c>
      <c r="K77" s="231" t="str">
        <f t="shared" si="6"/>
        <v>ü</v>
      </c>
      <c r="L77" s="232"/>
    </row>
    <row r="78" spans="1:12" ht="57">
      <c r="A78" s="101">
        <f t="shared" si="7"/>
        <v>72</v>
      </c>
      <c r="B78" s="101">
        <v>72</v>
      </c>
      <c r="C78" s="142"/>
      <c r="D78" s="111" t="s">
        <v>659</v>
      </c>
      <c r="E78" s="194">
        <v>904243</v>
      </c>
      <c r="F78" s="169"/>
      <c r="G78" s="213"/>
      <c r="H78" s="168"/>
      <c r="I78" s="172" t="str">
        <f t="shared" si="5"/>
        <v>ü</v>
      </c>
      <c r="J78" s="102" t="s">
        <v>378</v>
      </c>
      <c r="K78" s="231" t="str">
        <f t="shared" si="6"/>
        <v>ü</v>
      </c>
      <c r="L78" s="232"/>
    </row>
    <row r="79" spans="1:12" ht="90.75">
      <c r="A79" s="101">
        <f t="shared" si="7"/>
        <v>73</v>
      </c>
      <c r="B79" s="101">
        <v>73</v>
      </c>
      <c r="C79" s="142"/>
      <c r="D79" s="111" t="s">
        <v>660</v>
      </c>
      <c r="E79" s="194">
        <v>2555522</v>
      </c>
      <c r="F79" s="169"/>
      <c r="G79" s="214" t="str">
        <f>+$D$1</f>
        <v>ü</v>
      </c>
      <c r="H79" s="216"/>
      <c r="I79" s="140"/>
      <c r="J79" s="102" t="s">
        <v>380</v>
      </c>
      <c r="K79" s="231" t="str">
        <f t="shared" si="6"/>
        <v>ü</v>
      </c>
      <c r="L79" s="232"/>
    </row>
    <row r="80" spans="1:12" ht="45.75">
      <c r="A80" s="101">
        <f t="shared" si="7"/>
        <v>74</v>
      </c>
      <c r="B80" s="101">
        <v>74</v>
      </c>
      <c r="C80" s="142"/>
      <c r="D80" s="111" t="s">
        <v>661</v>
      </c>
      <c r="E80" s="194">
        <v>4500000</v>
      </c>
      <c r="F80" s="169"/>
      <c r="G80" s="213"/>
      <c r="H80" s="168"/>
      <c r="I80" s="172" t="str">
        <f>+$D$1</f>
        <v>ü</v>
      </c>
      <c r="J80" s="102" t="s">
        <v>327</v>
      </c>
      <c r="K80" s="231" t="str">
        <f t="shared" si="6"/>
        <v>ü</v>
      </c>
      <c r="L80" s="232"/>
    </row>
    <row r="81" spans="1:12" ht="57">
      <c r="A81" s="101">
        <f t="shared" si="7"/>
        <v>75</v>
      </c>
      <c r="B81" s="101">
        <v>75</v>
      </c>
      <c r="C81" s="142"/>
      <c r="D81" s="111" t="s">
        <v>694</v>
      </c>
      <c r="E81" s="194">
        <v>870000</v>
      </c>
      <c r="F81" s="169"/>
      <c r="G81" s="213"/>
      <c r="H81" s="168"/>
      <c r="I81" s="172" t="str">
        <f>+$D$1</f>
        <v>ü</v>
      </c>
      <c r="J81" s="102" t="s">
        <v>379</v>
      </c>
      <c r="K81" s="231" t="str">
        <f t="shared" si="6"/>
        <v>ü</v>
      </c>
      <c r="L81" s="232"/>
    </row>
    <row r="82" spans="1:12" ht="68.25">
      <c r="A82" s="101">
        <f t="shared" si="7"/>
        <v>76</v>
      </c>
      <c r="B82" s="101">
        <v>76</v>
      </c>
      <c r="C82" s="142"/>
      <c r="D82" s="111" t="s">
        <v>695</v>
      </c>
      <c r="E82" s="194">
        <v>500000</v>
      </c>
      <c r="F82" s="169"/>
      <c r="G82" s="213"/>
      <c r="H82" s="168"/>
      <c r="I82" s="172" t="str">
        <f>+$D$1</f>
        <v>ü</v>
      </c>
      <c r="J82" s="102" t="s">
        <v>381</v>
      </c>
      <c r="K82" s="231" t="str">
        <f t="shared" si="6"/>
        <v>ü</v>
      </c>
      <c r="L82" s="232"/>
    </row>
    <row r="83" spans="1:12" ht="45.75">
      <c r="A83" s="101">
        <f t="shared" si="7"/>
        <v>77</v>
      </c>
      <c r="B83" s="101">
        <v>77</v>
      </c>
      <c r="C83" s="142"/>
      <c r="D83" s="111" t="s">
        <v>696</v>
      </c>
      <c r="E83" s="194">
        <v>4600000</v>
      </c>
      <c r="F83" s="169"/>
      <c r="G83" s="213"/>
      <c r="H83" s="168"/>
      <c r="I83" s="172" t="str">
        <f>+$D$1</f>
        <v>ü</v>
      </c>
      <c r="J83" s="102" t="s">
        <v>382</v>
      </c>
      <c r="K83" s="231" t="str">
        <f t="shared" si="6"/>
        <v>ü</v>
      </c>
      <c r="L83" s="232"/>
    </row>
    <row r="84" spans="1:12" ht="90.75">
      <c r="A84" s="101">
        <f t="shared" si="7"/>
        <v>78</v>
      </c>
      <c r="B84" s="101">
        <v>78</v>
      </c>
      <c r="C84" s="142"/>
      <c r="D84" s="111" t="s">
        <v>697</v>
      </c>
      <c r="E84" s="194">
        <v>7000000</v>
      </c>
      <c r="F84" s="169"/>
      <c r="G84" s="214" t="str">
        <f>+$D$1</f>
        <v>ü</v>
      </c>
      <c r="H84" s="180"/>
      <c r="I84" s="172"/>
      <c r="J84" s="102" t="s">
        <v>383</v>
      </c>
      <c r="K84" s="231" t="str">
        <f t="shared" si="6"/>
        <v>ü</v>
      </c>
      <c r="L84" s="232"/>
    </row>
    <row r="85" spans="1:12" ht="45.75">
      <c r="A85" s="101">
        <f t="shared" si="7"/>
        <v>79</v>
      </c>
      <c r="B85" s="101">
        <v>79</v>
      </c>
      <c r="C85" s="142"/>
      <c r="D85" s="111" t="s">
        <v>662</v>
      </c>
      <c r="E85" s="194">
        <v>2848800</v>
      </c>
      <c r="F85" s="169"/>
      <c r="G85" s="214" t="str">
        <f>+$D$1</f>
        <v>ü</v>
      </c>
      <c r="H85" s="180"/>
      <c r="I85" s="172"/>
      <c r="J85" s="102" t="s">
        <v>384</v>
      </c>
      <c r="K85" s="231" t="str">
        <f t="shared" si="6"/>
        <v>ü</v>
      </c>
      <c r="L85" s="232"/>
    </row>
    <row r="86" spans="1:12" ht="45.75">
      <c r="A86" s="101">
        <f t="shared" si="7"/>
        <v>80</v>
      </c>
      <c r="B86" s="101">
        <v>80</v>
      </c>
      <c r="C86" s="142"/>
      <c r="D86" s="111" t="s">
        <v>663</v>
      </c>
      <c r="E86" s="194">
        <v>9432640</v>
      </c>
      <c r="F86" s="169"/>
      <c r="G86" s="213"/>
      <c r="H86" s="168"/>
      <c r="I86" s="172" t="str">
        <f>+$D$1</f>
        <v>ü</v>
      </c>
      <c r="J86" s="102" t="s">
        <v>327</v>
      </c>
      <c r="K86" s="231" t="str">
        <f t="shared" si="6"/>
        <v>ü</v>
      </c>
      <c r="L86" s="232"/>
    </row>
    <row r="87" spans="1:12" ht="68.25">
      <c r="A87" s="101">
        <f t="shared" si="7"/>
        <v>81</v>
      </c>
      <c r="B87" s="101">
        <v>81</v>
      </c>
      <c r="C87" s="142"/>
      <c r="D87" s="111" t="s">
        <v>698</v>
      </c>
      <c r="E87" s="194">
        <v>9469500</v>
      </c>
      <c r="F87" s="169"/>
      <c r="G87" s="214" t="str">
        <f>+$D$1</f>
        <v>ü</v>
      </c>
      <c r="H87" s="216"/>
      <c r="I87" s="226"/>
      <c r="J87" s="102" t="s">
        <v>385</v>
      </c>
      <c r="K87" s="231" t="str">
        <f t="shared" si="6"/>
        <v>ü</v>
      </c>
      <c r="L87" s="232"/>
    </row>
    <row r="88" spans="1:12" ht="34.5">
      <c r="A88" s="101">
        <f t="shared" si="7"/>
        <v>82</v>
      </c>
      <c r="B88" s="101">
        <v>82</v>
      </c>
      <c r="C88" s="142"/>
      <c r="D88" s="111" t="s">
        <v>699</v>
      </c>
      <c r="E88" s="194">
        <v>1900000</v>
      </c>
      <c r="F88" s="169"/>
      <c r="G88" s="213"/>
      <c r="H88" s="168"/>
      <c r="I88" s="172" t="str">
        <f>+$D$1</f>
        <v>ü</v>
      </c>
      <c r="J88" s="102" t="s">
        <v>374</v>
      </c>
      <c r="K88" s="231" t="str">
        <f t="shared" si="6"/>
        <v>ü</v>
      </c>
      <c r="L88" s="232"/>
    </row>
    <row r="89" spans="1:12" ht="23.25">
      <c r="A89" s="101">
        <f t="shared" si="7"/>
        <v>83</v>
      </c>
      <c r="B89" s="101">
        <v>83</v>
      </c>
      <c r="C89" s="142"/>
      <c r="D89" s="159" t="s">
        <v>239</v>
      </c>
      <c r="E89" s="194">
        <v>9000000</v>
      </c>
      <c r="F89" s="169"/>
      <c r="G89" s="213"/>
      <c r="H89" s="168"/>
      <c r="I89" s="172" t="str">
        <f>+$D$1</f>
        <v>ü</v>
      </c>
      <c r="J89" s="102" t="s">
        <v>386</v>
      </c>
      <c r="K89" s="231" t="str">
        <f t="shared" si="6"/>
        <v>ü</v>
      </c>
      <c r="L89" s="232"/>
    </row>
    <row r="90" spans="1:12" ht="45.75">
      <c r="A90" s="101">
        <f t="shared" si="7"/>
        <v>84</v>
      </c>
      <c r="B90" s="101">
        <v>84</v>
      </c>
      <c r="C90" s="142"/>
      <c r="D90" s="111" t="s">
        <v>664</v>
      </c>
      <c r="E90" s="194">
        <v>2131200</v>
      </c>
      <c r="F90" s="169"/>
      <c r="G90" s="213"/>
      <c r="H90" s="168"/>
      <c r="I90" s="172" t="str">
        <f>+$D$1</f>
        <v>ü</v>
      </c>
      <c r="J90" s="102" t="s">
        <v>387</v>
      </c>
      <c r="K90" s="231" t="str">
        <f t="shared" si="6"/>
        <v>ü</v>
      </c>
      <c r="L90" s="232"/>
    </row>
    <row r="91" spans="1:12" ht="68.25">
      <c r="A91" s="101">
        <f t="shared" si="7"/>
        <v>85</v>
      </c>
      <c r="B91" s="101">
        <v>85</v>
      </c>
      <c r="C91" s="142"/>
      <c r="D91" s="111" t="s">
        <v>665</v>
      </c>
      <c r="E91" s="194">
        <v>1000000</v>
      </c>
      <c r="F91" s="169"/>
      <c r="G91" s="214" t="str">
        <f>+$D$1</f>
        <v>ü</v>
      </c>
      <c r="H91" s="180"/>
      <c r="I91" s="172"/>
      <c r="J91" s="102" t="s">
        <v>388</v>
      </c>
      <c r="K91" s="231" t="str">
        <f t="shared" si="6"/>
        <v>ü</v>
      </c>
      <c r="L91" s="232"/>
    </row>
    <row r="92" spans="1:12" ht="45.75">
      <c r="A92" s="101">
        <f t="shared" si="7"/>
        <v>86</v>
      </c>
      <c r="B92" s="101">
        <v>86</v>
      </c>
      <c r="C92" s="142"/>
      <c r="D92" s="111" t="s">
        <v>700</v>
      </c>
      <c r="E92" s="194">
        <v>3500000</v>
      </c>
      <c r="F92" s="169"/>
      <c r="G92" s="213"/>
      <c r="H92" s="168"/>
      <c r="I92" s="172" t="str">
        <f t="shared" ref="I92:I106" si="8">+$D$1</f>
        <v>ü</v>
      </c>
      <c r="J92" s="102" t="s">
        <v>327</v>
      </c>
      <c r="K92" s="231" t="str">
        <f t="shared" si="6"/>
        <v>ü</v>
      </c>
      <c r="L92" s="232"/>
    </row>
    <row r="93" spans="1:12" ht="45.75">
      <c r="A93" s="101">
        <f t="shared" si="7"/>
        <v>87</v>
      </c>
      <c r="B93" s="101">
        <v>87</v>
      </c>
      <c r="C93" s="142"/>
      <c r="D93" s="111" t="s">
        <v>701</v>
      </c>
      <c r="E93" s="194">
        <v>2400000</v>
      </c>
      <c r="F93" s="169"/>
      <c r="G93" s="213"/>
      <c r="H93" s="168"/>
      <c r="I93" s="172" t="str">
        <f t="shared" si="8"/>
        <v>ü</v>
      </c>
      <c r="J93" s="102" t="s">
        <v>390</v>
      </c>
      <c r="K93" s="231" t="str">
        <f t="shared" si="6"/>
        <v>ü</v>
      </c>
      <c r="L93" s="232"/>
    </row>
    <row r="94" spans="1:12" ht="23.25">
      <c r="A94" s="101">
        <f t="shared" si="7"/>
        <v>88</v>
      </c>
      <c r="B94" s="101">
        <v>88</v>
      </c>
      <c r="C94" s="142"/>
      <c r="D94" s="111" t="s">
        <v>702</v>
      </c>
      <c r="E94" s="194">
        <v>1000000</v>
      </c>
      <c r="F94" s="169"/>
      <c r="G94" s="213"/>
      <c r="H94" s="168"/>
      <c r="I94" s="172" t="str">
        <f t="shared" si="8"/>
        <v>ü</v>
      </c>
      <c r="J94" s="102" t="s">
        <v>389</v>
      </c>
      <c r="K94" s="231" t="str">
        <f t="shared" si="6"/>
        <v>ü</v>
      </c>
      <c r="L94" s="232"/>
    </row>
    <row r="95" spans="1:12" ht="34.5">
      <c r="A95" s="101">
        <f t="shared" si="7"/>
        <v>89</v>
      </c>
      <c r="B95" s="101">
        <v>89</v>
      </c>
      <c r="C95" s="142"/>
      <c r="D95" s="111" t="s">
        <v>666</v>
      </c>
      <c r="E95" s="194">
        <v>4100000</v>
      </c>
      <c r="F95" s="169"/>
      <c r="G95" s="213"/>
      <c r="H95" s="168"/>
      <c r="I95" s="172" t="str">
        <f t="shared" si="8"/>
        <v>ü</v>
      </c>
      <c r="J95" s="102" t="s">
        <v>374</v>
      </c>
      <c r="K95" s="231" t="str">
        <f t="shared" si="6"/>
        <v>ü</v>
      </c>
      <c r="L95" s="232"/>
    </row>
    <row r="96" spans="1:12" ht="34.5">
      <c r="A96" s="101">
        <f t="shared" si="7"/>
        <v>90</v>
      </c>
      <c r="B96" s="101">
        <v>90</v>
      </c>
      <c r="C96" s="142"/>
      <c r="D96" s="111" t="s">
        <v>703</v>
      </c>
      <c r="E96" s="194">
        <v>500000</v>
      </c>
      <c r="F96" s="169"/>
      <c r="G96" s="213"/>
      <c r="H96" s="168"/>
      <c r="I96" s="172" t="str">
        <f t="shared" si="8"/>
        <v>ü</v>
      </c>
      <c r="J96" s="102" t="s">
        <v>374</v>
      </c>
      <c r="K96" s="231" t="str">
        <f t="shared" si="6"/>
        <v>ü</v>
      </c>
      <c r="L96" s="232"/>
    </row>
    <row r="97" spans="1:12" ht="45.75">
      <c r="A97" s="101">
        <f t="shared" si="7"/>
        <v>91</v>
      </c>
      <c r="B97" s="101">
        <v>91</v>
      </c>
      <c r="C97" s="142"/>
      <c r="D97" s="111" t="s">
        <v>704</v>
      </c>
      <c r="E97" s="194">
        <v>300000</v>
      </c>
      <c r="F97" s="169"/>
      <c r="G97" s="213"/>
      <c r="H97" s="168"/>
      <c r="I97" s="172" t="str">
        <f t="shared" si="8"/>
        <v>ü</v>
      </c>
      <c r="J97" s="102" t="s">
        <v>390</v>
      </c>
      <c r="K97" s="231" t="str">
        <f t="shared" si="6"/>
        <v>ü</v>
      </c>
      <c r="L97" s="232"/>
    </row>
    <row r="98" spans="1:12" ht="23.25">
      <c r="A98" s="101">
        <f t="shared" si="7"/>
        <v>92</v>
      </c>
      <c r="B98" s="101">
        <v>92</v>
      </c>
      <c r="C98" s="142"/>
      <c r="D98" s="111" t="s">
        <v>708</v>
      </c>
      <c r="E98" s="194">
        <v>2000000</v>
      </c>
      <c r="F98" s="169"/>
      <c r="G98" s="213"/>
      <c r="H98" s="168"/>
      <c r="I98" s="172" t="str">
        <f t="shared" si="8"/>
        <v>ü</v>
      </c>
      <c r="J98" s="102" t="s">
        <v>391</v>
      </c>
      <c r="K98" s="231" t="str">
        <f t="shared" si="6"/>
        <v>ü</v>
      </c>
      <c r="L98" s="232"/>
    </row>
    <row r="99" spans="1:12" ht="90.75">
      <c r="A99" s="101">
        <f t="shared" si="7"/>
        <v>93</v>
      </c>
      <c r="B99" s="101">
        <v>93</v>
      </c>
      <c r="C99" s="142"/>
      <c r="D99" s="111" t="s">
        <v>667</v>
      </c>
      <c r="E99" s="194">
        <v>250000</v>
      </c>
      <c r="F99" s="169"/>
      <c r="G99" s="213"/>
      <c r="H99" s="168"/>
      <c r="I99" s="172" t="str">
        <f t="shared" si="8"/>
        <v>ü</v>
      </c>
      <c r="J99" s="102" t="s">
        <v>392</v>
      </c>
      <c r="K99" s="231" t="str">
        <f t="shared" si="6"/>
        <v>ü</v>
      </c>
      <c r="L99" s="232"/>
    </row>
    <row r="100" spans="1:12" ht="34.5">
      <c r="A100" s="101">
        <f t="shared" si="7"/>
        <v>94</v>
      </c>
      <c r="B100" s="101">
        <v>94</v>
      </c>
      <c r="C100" s="142"/>
      <c r="D100" s="111" t="s">
        <v>705</v>
      </c>
      <c r="E100" s="194">
        <v>6098000</v>
      </c>
      <c r="F100" s="169"/>
      <c r="G100" s="213"/>
      <c r="H100" s="168"/>
      <c r="I100" s="172" t="str">
        <f t="shared" si="8"/>
        <v>ü</v>
      </c>
      <c r="J100" s="102" t="s">
        <v>374</v>
      </c>
      <c r="K100" s="231" t="str">
        <f t="shared" si="6"/>
        <v>ü</v>
      </c>
      <c r="L100" s="232"/>
    </row>
    <row r="101" spans="1:12" ht="45.75">
      <c r="A101" s="101">
        <f t="shared" si="7"/>
        <v>95</v>
      </c>
      <c r="B101" s="101">
        <v>95</v>
      </c>
      <c r="C101" s="142"/>
      <c r="D101" s="111" t="s">
        <v>706</v>
      </c>
      <c r="E101" s="194">
        <v>300000</v>
      </c>
      <c r="F101" s="169"/>
      <c r="G101" s="213"/>
      <c r="H101" s="168"/>
      <c r="I101" s="172" t="str">
        <f t="shared" si="8"/>
        <v>ü</v>
      </c>
      <c r="J101" s="102" t="s">
        <v>390</v>
      </c>
      <c r="K101" s="231" t="str">
        <f t="shared" si="6"/>
        <v>ü</v>
      </c>
      <c r="L101" s="232"/>
    </row>
    <row r="102" spans="1:12" ht="45.75">
      <c r="A102" s="101">
        <f t="shared" si="7"/>
        <v>96</v>
      </c>
      <c r="B102" s="101">
        <v>96</v>
      </c>
      <c r="C102" s="142"/>
      <c r="D102" s="111" t="s">
        <v>707</v>
      </c>
      <c r="E102" s="194">
        <v>300000</v>
      </c>
      <c r="F102" s="169"/>
      <c r="G102" s="213"/>
      <c r="H102" s="168"/>
      <c r="I102" s="172" t="str">
        <f t="shared" si="8"/>
        <v>ü</v>
      </c>
      <c r="J102" s="102" t="s">
        <v>390</v>
      </c>
      <c r="K102" s="231" t="str">
        <f t="shared" si="6"/>
        <v>ü</v>
      </c>
      <c r="L102" s="232"/>
    </row>
    <row r="103" spans="1:12" ht="45.75">
      <c r="A103" s="101">
        <f t="shared" si="7"/>
        <v>97</v>
      </c>
      <c r="B103" s="101">
        <v>97</v>
      </c>
      <c r="C103" s="142"/>
      <c r="D103" s="111" t="s">
        <v>724</v>
      </c>
      <c r="E103" s="194">
        <v>203000</v>
      </c>
      <c r="F103" s="169"/>
      <c r="G103" s="213"/>
      <c r="H103" s="168"/>
      <c r="I103" s="172" t="str">
        <f t="shared" si="8"/>
        <v>ü</v>
      </c>
      <c r="J103" s="102" t="s">
        <v>393</v>
      </c>
      <c r="K103" s="231" t="str">
        <f t="shared" si="6"/>
        <v>ü</v>
      </c>
      <c r="L103" s="232"/>
    </row>
    <row r="104" spans="1:12" ht="34.5">
      <c r="A104" s="101">
        <f t="shared" si="7"/>
        <v>98</v>
      </c>
      <c r="B104" s="101">
        <v>98</v>
      </c>
      <c r="C104" s="142"/>
      <c r="D104" s="111" t="s">
        <v>725</v>
      </c>
      <c r="E104" s="194">
        <v>300000</v>
      </c>
      <c r="F104" s="169"/>
      <c r="G104" s="213"/>
      <c r="H104" s="168"/>
      <c r="I104" s="172" t="str">
        <f t="shared" si="8"/>
        <v>ü</v>
      </c>
      <c r="J104" s="102" t="s">
        <v>394</v>
      </c>
      <c r="K104" s="231" t="str">
        <f t="shared" si="6"/>
        <v>ü</v>
      </c>
      <c r="L104" s="232"/>
    </row>
    <row r="105" spans="1:12" ht="45.75">
      <c r="A105" s="101">
        <f t="shared" si="7"/>
        <v>99</v>
      </c>
      <c r="B105" s="101">
        <v>99</v>
      </c>
      <c r="C105" s="142"/>
      <c r="D105" s="111" t="s">
        <v>726</v>
      </c>
      <c r="E105" s="194">
        <v>238500</v>
      </c>
      <c r="F105" s="169"/>
      <c r="G105" s="213"/>
      <c r="H105" s="168"/>
      <c r="I105" s="172" t="str">
        <f t="shared" si="8"/>
        <v>ü</v>
      </c>
      <c r="J105" s="102" t="s">
        <v>390</v>
      </c>
      <c r="K105" s="231" t="str">
        <f t="shared" si="6"/>
        <v>ü</v>
      </c>
      <c r="L105" s="232"/>
    </row>
    <row r="106" spans="1:12" ht="45.75">
      <c r="A106" s="101">
        <f t="shared" si="7"/>
        <v>100</v>
      </c>
      <c r="B106" s="101">
        <v>100</v>
      </c>
      <c r="C106" s="142"/>
      <c r="D106" s="111" t="s">
        <v>727</v>
      </c>
      <c r="E106" s="194">
        <v>1000000</v>
      </c>
      <c r="F106" s="169"/>
      <c r="G106" s="213"/>
      <c r="H106" s="168"/>
      <c r="I106" s="172" t="str">
        <f t="shared" si="8"/>
        <v>ü</v>
      </c>
      <c r="J106" s="102" t="s">
        <v>390</v>
      </c>
      <c r="K106" s="231" t="str">
        <f t="shared" si="6"/>
        <v>ü</v>
      </c>
      <c r="L106" s="232"/>
    </row>
    <row r="107" spans="1:12" ht="57">
      <c r="A107" s="101">
        <f t="shared" si="7"/>
        <v>101</v>
      </c>
      <c r="B107" s="101">
        <v>101</v>
      </c>
      <c r="C107" s="142"/>
      <c r="D107" s="111" t="s">
        <v>728</v>
      </c>
      <c r="E107" s="194">
        <v>150900</v>
      </c>
      <c r="F107" s="169"/>
      <c r="G107" s="214" t="str">
        <f>+$D$1</f>
        <v>ü</v>
      </c>
      <c r="H107" s="180"/>
      <c r="I107" s="172"/>
      <c r="J107" s="102" t="s">
        <v>396</v>
      </c>
      <c r="K107" s="231" t="str">
        <f t="shared" si="6"/>
        <v>ü</v>
      </c>
      <c r="L107" s="232"/>
    </row>
    <row r="108" spans="1:12" ht="45.75">
      <c r="A108" s="101">
        <f t="shared" si="7"/>
        <v>102</v>
      </c>
      <c r="B108" s="101">
        <v>102</v>
      </c>
      <c r="C108" s="142"/>
      <c r="D108" s="111" t="s">
        <v>729</v>
      </c>
      <c r="E108" s="194">
        <v>333800</v>
      </c>
      <c r="F108" s="169"/>
      <c r="G108" s="214" t="str">
        <f>+$D$1</f>
        <v>ü</v>
      </c>
      <c r="H108" s="180"/>
      <c r="I108" s="172"/>
      <c r="J108" s="102" t="s">
        <v>397</v>
      </c>
      <c r="K108" s="231" t="str">
        <f t="shared" si="6"/>
        <v>ü</v>
      </c>
      <c r="L108" s="232"/>
    </row>
    <row r="109" spans="1:12" ht="45.75">
      <c r="A109" s="101">
        <f t="shared" si="7"/>
        <v>103</v>
      </c>
      <c r="B109" s="101">
        <v>103</v>
      </c>
      <c r="C109" s="142"/>
      <c r="D109" s="111" t="s">
        <v>730</v>
      </c>
      <c r="E109" s="194">
        <v>7000000</v>
      </c>
      <c r="F109" s="169"/>
      <c r="G109" s="213"/>
      <c r="H109" s="168"/>
      <c r="I109" s="172" t="str">
        <f>+$D$1</f>
        <v>ü</v>
      </c>
      <c r="J109" s="102" t="s">
        <v>327</v>
      </c>
      <c r="K109" s="231" t="str">
        <f t="shared" si="6"/>
        <v>ü</v>
      </c>
      <c r="L109" s="232"/>
    </row>
    <row r="110" spans="1:12" ht="57">
      <c r="A110" s="101">
        <f t="shared" si="7"/>
        <v>104</v>
      </c>
      <c r="B110" s="101">
        <v>104</v>
      </c>
      <c r="C110" s="142"/>
      <c r="D110" s="111" t="s">
        <v>731</v>
      </c>
      <c r="E110" s="194">
        <v>1300000</v>
      </c>
      <c r="F110" s="169"/>
      <c r="G110" s="213"/>
      <c r="H110" s="168"/>
      <c r="I110" s="172" t="str">
        <f>+$D$1</f>
        <v>ü</v>
      </c>
      <c r="J110" s="102" t="s">
        <v>398</v>
      </c>
      <c r="K110" s="231" t="str">
        <f t="shared" si="6"/>
        <v>ü</v>
      </c>
      <c r="L110" s="232"/>
    </row>
    <row r="111" spans="1:12" ht="45.75">
      <c r="A111" s="101">
        <f t="shared" si="7"/>
        <v>105</v>
      </c>
      <c r="B111" s="101">
        <v>105</v>
      </c>
      <c r="C111" s="142"/>
      <c r="D111" s="111" t="s">
        <v>732</v>
      </c>
      <c r="E111" s="194">
        <v>9000000</v>
      </c>
      <c r="F111" s="169"/>
      <c r="G111" s="213"/>
      <c r="H111" s="168"/>
      <c r="I111" s="172" t="str">
        <f>+$D$1</f>
        <v>ü</v>
      </c>
      <c r="J111" s="102" t="s">
        <v>395</v>
      </c>
      <c r="K111" s="231" t="str">
        <f t="shared" ref="K111:K144" si="9">+$I$2</f>
        <v>ü</v>
      </c>
      <c r="L111" s="232"/>
    </row>
    <row r="112" spans="1:12" ht="135.75">
      <c r="A112" s="101">
        <f t="shared" si="7"/>
        <v>106</v>
      </c>
      <c r="B112" s="101">
        <v>106</v>
      </c>
      <c r="C112" s="142"/>
      <c r="D112" s="111" t="s">
        <v>733</v>
      </c>
      <c r="E112" s="194">
        <v>2000000</v>
      </c>
      <c r="F112" s="169"/>
      <c r="G112" s="214" t="str">
        <f>+$D$1</f>
        <v>ü</v>
      </c>
      <c r="H112" s="180"/>
      <c r="I112" s="172"/>
      <c r="J112" s="102" t="s">
        <v>411</v>
      </c>
      <c r="K112" s="231" t="str">
        <f t="shared" si="9"/>
        <v>ü</v>
      </c>
      <c r="L112" s="232"/>
    </row>
    <row r="113" spans="1:12" ht="57">
      <c r="A113" s="101">
        <f t="shared" si="7"/>
        <v>107</v>
      </c>
      <c r="B113" s="101">
        <v>107</v>
      </c>
      <c r="C113" s="142"/>
      <c r="D113" s="111" t="s">
        <v>208</v>
      </c>
      <c r="E113" s="194">
        <v>300000</v>
      </c>
      <c r="F113" s="169"/>
      <c r="G113" s="213"/>
      <c r="H113" s="168"/>
      <c r="I113" s="172" t="str">
        <f t="shared" ref="I113:I130" si="10">+$D$1</f>
        <v>ü</v>
      </c>
      <c r="J113" s="102" t="s">
        <v>399</v>
      </c>
      <c r="K113" s="231" t="str">
        <f t="shared" si="9"/>
        <v>ü</v>
      </c>
      <c r="L113" s="232"/>
    </row>
    <row r="114" spans="1:12" ht="23.25">
      <c r="A114" s="101">
        <f t="shared" si="7"/>
        <v>108</v>
      </c>
      <c r="B114" s="101">
        <v>108</v>
      </c>
      <c r="C114" s="142"/>
      <c r="D114" s="111" t="s">
        <v>209</v>
      </c>
      <c r="E114" s="194">
        <v>100000</v>
      </c>
      <c r="F114" s="169"/>
      <c r="G114" s="213"/>
      <c r="H114" s="168"/>
      <c r="I114" s="172" t="str">
        <f t="shared" si="10"/>
        <v>ü</v>
      </c>
      <c r="J114" s="102" t="s">
        <v>400</v>
      </c>
      <c r="K114" s="231" t="str">
        <f t="shared" si="9"/>
        <v>ü</v>
      </c>
      <c r="L114" s="232"/>
    </row>
    <row r="115" spans="1:12" ht="45.75">
      <c r="A115" s="101">
        <f t="shared" si="7"/>
        <v>109</v>
      </c>
      <c r="B115" s="101">
        <v>109</v>
      </c>
      <c r="C115" s="142"/>
      <c r="D115" s="111" t="s">
        <v>210</v>
      </c>
      <c r="E115" s="194">
        <v>7523500</v>
      </c>
      <c r="F115" s="169"/>
      <c r="G115" s="213"/>
      <c r="H115" s="168"/>
      <c r="I115" s="172" t="str">
        <f t="shared" si="10"/>
        <v>ü</v>
      </c>
      <c r="J115" s="102" t="s">
        <v>395</v>
      </c>
      <c r="K115" s="231" t="str">
        <f t="shared" si="9"/>
        <v>ü</v>
      </c>
      <c r="L115" s="232"/>
    </row>
    <row r="116" spans="1:12" ht="45.75">
      <c r="A116" s="101">
        <f t="shared" si="7"/>
        <v>110</v>
      </c>
      <c r="B116" s="101">
        <v>110</v>
      </c>
      <c r="C116" s="142"/>
      <c r="D116" s="111" t="s">
        <v>211</v>
      </c>
      <c r="E116" s="194">
        <v>720000</v>
      </c>
      <c r="F116" s="169"/>
      <c r="G116" s="213"/>
      <c r="H116" s="168"/>
      <c r="I116" s="172" t="str">
        <f t="shared" si="10"/>
        <v>ü</v>
      </c>
      <c r="J116" s="102" t="s">
        <v>395</v>
      </c>
      <c r="K116" s="231" t="str">
        <f t="shared" si="9"/>
        <v>ü</v>
      </c>
      <c r="L116" s="232"/>
    </row>
    <row r="117" spans="1:12" ht="57">
      <c r="A117" s="101">
        <f t="shared" si="7"/>
        <v>111</v>
      </c>
      <c r="B117" s="101">
        <v>111</v>
      </c>
      <c r="C117" s="142"/>
      <c r="D117" s="111" t="s">
        <v>668</v>
      </c>
      <c r="E117" s="194">
        <v>250000</v>
      </c>
      <c r="F117" s="169"/>
      <c r="G117" s="217"/>
      <c r="H117" s="218"/>
      <c r="I117" s="172" t="str">
        <f t="shared" si="10"/>
        <v>ü</v>
      </c>
      <c r="J117" s="102" t="s">
        <v>401</v>
      </c>
      <c r="K117" s="231" t="str">
        <f t="shared" si="9"/>
        <v>ü</v>
      </c>
      <c r="L117" s="232"/>
    </row>
    <row r="118" spans="1:12" ht="57">
      <c r="A118" s="101">
        <f t="shared" si="7"/>
        <v>112</v>
      </c>
      <c r="B118" s="101">
        <v>112</v>
      </c>
      <c r="C118" s="142"/>
      <c r="D118" s="111" t="s">
        <v>669</v>
      </c>
      <c r="E118" s="194">
        <v>200000</v>
      </c>
      <c r="F118" s="169"/>
      <c r="G118" s="213"/>
      <c r="H118" s="168"/>
      <c r="I118" s="172" t="str">
        <f t="shared" si="10"/>
        <v>ü</v>
      </c>
      <c r="J118" s="102" t="s">
        <v>402</v>
      </c>
      <c r="K118" s="231" t="str">
        <f t="shared" si="9"/>
        <v>ü</v>
      </c>
      <c r="L118" s="232"/>
    </row>
    <row r="119" spans="1:12" ht="34.5">
      <c r="A119" s="101">
        <f t="shared" si="7"/>
        <v>113</v>
      </c>
      <c r="B119" s="101">
        <v>113</v>
      </c>
      <c r="C119" s="142"/>
      <c r="D119" s="111" t="s">
        <v>212</v>
      </c>
      <c r="E119" s="194">
        <v>28000000</v>
      </c>
      <c r="F119" s="169"/>
      <c r="G119" s="213"/>
      <c r="H119" s="168"/>
      <c r="I119" s="172" t="str">
        <f t="shared" si="10"/>
        <v>ü</v>
      </c>
      <c r="J119" s="102" t="s">
        <v>374</v>
      </c>
      <c r="K119" s="231" t="str">
        <f t="shared" si="9"/>
        <v>ü</v>
      </c>
      <c r="L119" s="232"/>
    </row>
    <row r="120" spans="1:12" ht="34.5">
      <c r="A120" s="101">
        <f t="shared" si="7"/>
        <v>114</v>
      </c>
      <c r="B120" s="101">
        <v>114</v>
      </c>
      <c r="C120" s="142"/>
      <c r="D120" s="111" t="s">
        <v>213</v>
      </c>
      <c r="E120" s="194">
        <v>7237000</v>
      </c>
      <c r="F120" s="169"/>
      <c r="G120" s="213"/>
      <c r="H120" s="168"/>
      <c r="I120" s="172" t="str">
        <f t="shared" si="10"/>
        <v>ü</v>
      </c>
      <c r="J120" s="102" t="s">
        <v>374</v>
      </c>
      <c r="K120" s="231" t="str">
        <f t="shared" si="9"/>
        <v>ü</v>
      </c>
      <c r="L120" s="232"/>
    </row>
    <row r="121" spans="1:12" ht="56.25">
      <c r="A121" s="101">
        <f t="shared" si="7"/>
        <v>115</v>
      </c>
      <c r="B121" s="101">
        <v>115</v>
      </c>
      <c r="C121" s="142"/>
      <c r="D121" s="145" t="s">
        <v>214</v>
      </c>
      <c r="E121" s="195">
        <v>80000</v>
      </c>
      <c r="F121" s="169"/>
      <c r="G121" s="213"/>
      <c r="H121" s="168"/>
      <c r="I121" s="172" t="str">
        <f t="shared" si="10"/>
        <v>ü</v>
      </c>
      <c r="J121" s="211" t="s">
        <v>403</v>
      </c>
      <c r="K121" s="231" t="str">
        <f t="shared" si="9"/>
        <v>ü</v>
      </c>
      <c r="L121" s="232"/>
    </row>
    <row r="122" spans="1:12" ht="34.5">
      <c r="A122" s="101">
        <f t="shared" si="7"/>
        <v>116</v>
      </c>
      <c r="B122" s="101">
        <v>116</v>
      </c>
      <c r="C122" s="142"/>
      <c r="D122" s="111" t="s">
        <v>215</v>
      </c>
      <c r="E122" s="194">
        <v>1327000</v>
      </c>
      <c r="F122" s="169"/>
      <c r="G122" s="213"/>
      <c r="H122" s="168"/>
      <c r="I122" s="172" t="str">
        <f t="shared" si="10"/>
        <v>ü</v>
      </c>
      <c r="J122" s="102" t="s">
        <v>374</v>
      </c>
      <c r="K122" s="231" t="str">
        <f t="shared" si="9"/>
        <v>ü</v>
      </c>
      <c r="L122" s="232"/>
    </row>
    <row r="123" spans="1:12" ht="34.5">
      <c r="A123" s="101">
        <f t="shared" si="7"/>
        <v>117</v>
      </c>
      <c r="B123" s="101">
        <v>117</v>
      </c>
      <c r="C123" s="142"/>
      <c r="D123" s="111" t="s">
        <v>216</v>
      </c>
      <c r="E123" s="194">
        <v>10651000</v>
      </c>
      <c r="F123" s="169"/>
      <c r="G123" s="213"/>
      <c r="H123" s="168"/>
      <c r="I123" s="172" t="str">
        <f t="shared" si="10"/>
        <v>ü</v>
      </c>
      <c r="J123" s="102" t="s">
        <v>374</v>
      </c>
      <c r="K123" s="231" t="str">
        <f t="shared" si="9"/>
        <v>ü</v>
      </c>
      <c r="L123" s="232"/>
    </row>
    <row r="124" spans="1:12" ht="34.5">
      <c r="A124" s="101">
        <f t="shared" si="7"/>
        <v>118</v>
      </c>
      <c r="B124" s="101">
        <v>118</v>
      </c>
      <c r="C124" s="142"/>
      <c r="D124" s="111" t="s">
        <v>217</v>
      </c>
      <c r="E124" s="194">
        <v>7237000</v>
      </c>
      <c r="F124" s="169"/>
      <c r="G124" s="213"/>
      <c r="H124" s="168"/>
      <c r="I124" s="172" t="str">
        <f t="shared" si="10"/>
        <v>ü</v>
      </c>
      <c r="J124" s="102" t="s">
        <v>374</v>
      </c>
      <c r="K124" s="231" t="str">
        <f t="shared" si="9"/>
        <v>ü</v>
      </c>
      <c r="L124" s="232"/>
    </row>
    <row r="125" spans="1:12" ht="57">
      <c r="A125" s="101">
        <f t="shared" si="7"/>
        <v>119</v>
      </c>
      <c r="B125" s="101">
        <v>119</v>
      </c>
      <c r="C125" s="142"/>
      <c r="D125" s="111" t="s">
        <v>670</v>
      </c>
      <c r="E125" s="194">
        <v>2100000</v>
      </c>
      <c r="F125" s="169"/>
      <c r="G125" s="213"/>
      <c r="H125" s="168"/>
      <c r="I125" s="172" t="str">
        <f t="shared" si="10"/>
        <v>ü</v>
      </c>
      <c r="J125" s="102" t="s">
        <v>404</v>
      </c>
      <c r="K125" s="231" t="str">
        <f t="shared" si="9"/>
        <v>ü</v>
      </c>
      <c r="L125" s="232"/>
    </row>
    <row r="126" spans="1:12" ht="68.25">
      <c r="A126" s="101">
        <f t="shared" si="7"/>
        <v>120</v>
      </c>
      <c r="B126" s="101">
        <v>120</v>
      </c>
      <c r="C126" s="142"/>
      <c r="D126" s="111" t="s">
        <v>218</v>
      </c>
      <c r="E126" s="194">
        <v>6000000</v>
      </c>
      <c r="F126" s="169"/>
      <c r="G126" s="213"/>
      <c r="H126" s="168"/>
      <c r="I126" s="172" t="str">
        <f t="shared" si="10"/>
        <v>ü</v>
      </c>
      <c r="J126" s="102" t="s">
        <v>405</v>
      </c>
      <c r="K126" s="231" t="str">
        <f t="shared" si="9"/>
        <v>ü</v>
      </c>
      <c r="L126" s="232"/>
    </row>
    <row r="127" spans="1:12" ht="34.5">
      <c r="A127" s="101">
        <f t="shared" si="7"/>
        <v>121</v>
      </c>
      <c r="B127" s="101">
        <v>121</v>
      </c>
      <c r="C127" s="142"/>
      <c r="D127" s="111" t="s">
        <v>219</v>
      </c>
      <c r="E127" s="194">
        <v>10651000</v>
      </c>
      <c r="F127" s="169"/>
      <c r="G127" s="213"/>
      <c r="H127" s="168"/>
      <c r="I127" s="172" t="str">
        <f t="shared" si="10"/>
        <v>ü</v>
      </c>
      <c r="J127" s="102" t="s">
        <v>374</v>
      </c>
      <c r="K127" s="231" t="str">
        <f t="shared" si="9"/>
        <v>ü</v>
      </c>
      <c r="L127" s="232"/>
    </row>
    <row r="128" spans="1:12" ht="57">
      <c r="A128" s="101">
        <f t="shared" si="7"/>
        <v>122</v>
      </c>
      <c r="B128" s="101">
        <v>122</v>
      </c>
      <c r="C128" s="142"/>
      <c r="D128" s="111" t="s">
        <v>220</v>
      </c>
      <c r="E128" s="194">
        <v>238500</v>
      </c>
      <c r="F128" s="169"/>
      <c r="G128" s="213"/>
      <c r="H128" s="168"/>
      <c r="I128" s="172" t="str">
        <f t="shared" si="10"/>
        <v>ü</v>
      </c>
      <c r="J128" s="102" t="s">
        <v>406</v>
      </c>
      <c r="K128" s="231" t="str">
        <f t="shared" si="9"/>
        <v>ü</v>
      </c>
      <c r="L128" s="232"/>
    </row>
    <row r="129" spans="1:12" ht="34.5">
      <c r="A129" s="101">
        <f t="shared" si="7"/>
        <v>123</v>
      </c>
      <c r="B129" s="101">
        <v>123</v>
      </c>
      <c r="C129" s="142"/>
      <c r="D129" s="111" t="s">
        <v>671</v>
      </c>
      <c r="E129" s="194">
        <v>100000</v>
      </c>
      <c r="F129" s="172"/>
      <c r="G129" s="214"/>
      <c r="H129" s="180"/>
      <c r="I129" s="172" t="str">
        <f t="shared" si="10"/>
        <v>ü</v>
      </c>
      <c r="J129" s="102" t="s">
        <v>407</v>
      </c>
      <c r="K129" s="231" t="str">
        <f t="shared" si="9"/>
        <v>ü</v>
      </c>
      <c r="L129" s="232"/>
    </row>
    <row r="130" spans="1:12" ht="68.25">
      <c r="A130" s="101">
        <f t="shared" si="7"/>
        <v>124</v>
      </c>
      <c r="B130" s="101">
        <v>124</v>
      </c>
      <c r="C130" s="142"/>
      <c r="D130" s="111" t="s">
        <v>221</v>
      </c>
      <c r="E130" s="194">
        <v>903000</v>
      </c>
      <c r="F130" s="169"/>
      <c r="G130" s="213"/>
      <c r="H130" s="168"/>
      <c r="I130" s="172" t="str">
        <f t="shared" si="10"/>
        <v>ü</v>
      </c>
      <c r="J130" s="102" t="s">
        <v>408</v>
      </c>
      <c r="K130" s="231" t="str">
        <f t="shared" si="9"/>
        <v>ü</v>
      </c>
      <c r="L130" s="232"/>
    </row>
    <row r="131" spans="1:12" ht="34.5">
      <c r="A131" s="101">
        <f t="shared" si="7"/>
        <v>125</v>
      </c>
      <c r="B131" s="101">
        <v>125</v>
      </c>
      <c r="C131" s="142"/>
      <c r="D131" s="111" t="s">
        <v>240</v>
      </c>
      <c r="E131" s="194">
        <v>10000000</v>
      </c>
      <c r="F131" s="169"/>
      <c r="G131" s="214" t="str">
        <f>+$D$1</f>
        <v>ü</v>
      </c>
      <c r="H131" s="180"/>
      <c r="I131" s="172"/>
      <c r="J131" s="102" t="s">
        <v>409</v>
      </c>
      <c r="K131" s="231" t="str">
        <f t="shared" si="9"/>
        <v>ü</v>
      </c>
      <c r="L131" s="232"/>
    </row>
    <row r="132" spans="1:12" ht="23.25">
      <c r="A132" s="101">
        <f t="shared" si="7"/>
        <v>126</v>
      </c>
      <c r="B132" s="101">
        <v>126</v>
      </c>
      <c r="C132" s="142"/>
      <c r="D132" s="111" t="s">
        <v>723</v>
      </c>
      <c r="E132" s="194">
        <v>2120000</v>
      </c>
      <c r="F132" s="169"/>
      <c r="G132" s="213"/>
      <c r="H132" s="168"/>
      <c r="I132" s="172" t="str">
        <f>+$D$1</f>
        <v>ü</v>
      </c>
      <c r="J132" s="102" t="s">
        <v>410</v>
      </c>
      <c r="K132" s="231" t="str">
        <f t="shared" si="9"/>
        <v>ü</v>
      </c>
      <c r="L132" s="232"/>
    </row>
    <row r="133" spans="1:12" ht="34.5">
      <c r="A133" s="101">
        <f t="shared" si="7"/>
        <v>127</v>
      </c>
      <c r="B133" s="101">
        <v>127</v>
      </c>
      <c r="C133" s="142"/>
      <c r="D133" s="111" t="s">
        <v>722</v>
      </c>
      <c r="E133" s="194">
        <v>1789000</v>
      </c>
      <c r="F133" s="169"/>
      <c r="G133" s="213"/>
      <c r="H133" s="168"/>
      <c r="I133" s="172" t="str">
        <f>+$D$1</f>
        <v>ü</v>
      </c>
      <c r="J133" s="102" t="s">
        <v>412</v>
      </c>
      <c r="K133" s="231" t="str">
        <f t="shared" si="9"/>
        <v>ü</v>
      </c>
      <c r="L133" s="232"/>
    </row>
    <row r="134" spans="1:12" ht="90.75">
      <c r="A134" s="101">
        <f t="shared" si="7"/>
        <v>128</v>
      </c>
      <c r="B134" s="187">
        <v>139</v>
      </c>
      <c r="C134" s="113" t="s">
        <v>611</v>
      </c>
      <c r="D134" s="143" t="s">
        <v>222</v>
      </c>
      <c r="E134" s="196">
        <v>7000000</v>
      </c>
      <c r="F134" s="169"/>
      <c r="G134" s="214" t="str">
        <f>+$I$2</f>
        <v>ü</v>
      </c>
      <c r="H134" s="180"/>
      <c r="I134" s="172"/>
      <c r="J134" s="102" t="s">
        <v>288</v>
      </c>
      <c r="K134" s="231" t="str">
        <f t="shared" si="9"/>
        <v>ü</v>
      </c>
      <c r="L134" s="232"/>
    </row>
    <row r="135" spans="1:12" ht="45.75">
      <c r="A135" s="101">
        <f t="shared" si="7"/>
        <v>129</v>
      </c>
      <c r="B135" s="188">
        <v>140</v>
      </c>
      <c r="C135" s="144" t="s">
        <v>250</v>
      </c>
      <c r="D135" s="145" t="s">
        <v>709</v>
      </c>
      <c r="E135" s="194">
        <v>1200000</v>
      </c>
      <c r="F135" s="169"/>
      <c r="G135" s="213"/>
      <c r="H135" s="168"/>
      <c r="I135" s="172" t="str">
        <f>+$I$2</f>
        <v>ü</v>
      </c>
      <c r="J135" s="102" t="s">
        <v>289</v>
      </c>
      <c r="K135" s="231" t="str">
        <f t="shared" si="9"/>
        <v>ü</v>
      </c>
      <c r="L135" s="232"/>
    </row>
    <row r="136" spans="1:12" ht="124.5">
      <c r="A136" s="101">
        <f t="shared" si="7"/>
        <v>130</v>
      </c>
      <c r="B136" s="187">
        <v>141</v>
      </c>
      <c r="C136" s="144" t="s">
        <v>251</v>
      </c>
      <c r="D136" s="146" t="s">
        <v>223</v>
      </c>
      <c r="E136" s="196">
        <v>18000000</v>
      </c>
      <c r="F136" s="169"/>
      <c r="G136" s="213"/>
      <c r="H136" s="168"/>
      <c r="I136" s="172" t="str">
        <f>+$I$2</f>
        <v>ü</v>
      </c>
      <c r="J136" s="102" t="s">
        <v>290</v>
      </c>
      <c r="K136" s="231" t="str">
        <f t="shared" si="9"/>
        <v>ü</v>
      </c>
      <c r="L136" s="232"/>
    </row>
    <row r="137" spans="1:12" ht="124.5">
      <c r="A137" s="101">
        <f t="shared" ref="A137:A164" si="11">A136+1</f>
        <v>131</v>
      </c>
      <c r="B137" s="188">
        <v>142</v>
      </c>
      <c r="C137" s="142"/>
      <c r="D137" s="112" t="s">
        <v>291</v>
      </c>
      <c r="E137" s="194">
        <v>10000000</v>
      </c>
      <c r="F137" s="172" t="str">
        <f>+$I$2</f>
        <v>ü</v>
      </c>
      <c r="G137" s="214"/>
      <c r="H137" s="180"/>
      <c r="I137" s="172"/>
      <c r="J137" s="102" t="s">
        <v>292</v>
      </c>
      <c r="K137" s="231" t="str">
        <f t="shared" si="9"/>
        <v>ü</v>
      </c>
      <c r="L137" s="232"/>
    </row>
    <row r="138" spans="1:12" ht="45.75">
      <c r="A138" s="101">
        <f t="shared" si="11"/>
        <v>132</v>
      </c>
      <c r="B138" s="187">
        <v>143</v>
      </c>
      <c r="C138" s="142"/>
      <c r="D138" s="112" t="s">
        <v>230</v>
      </c>
      <c r="E138" s="194">
        <v>1450000</v>
      </c>
      <c r="F138" s="169"/>
      <c r="G138" s="214" t="str">
        <f>+$I$2</f>
        <v>ü</v>
      </c>
      <c r="H138" s="180"/>
      <c r="I138" s="172"/>
      <c r="J138" s="102" t="s">
        <v>293</v>
      </c>
      <c r="K138" s="231" t="str">
        <f t="shared" si="9"/>
        <v>ü</v>
      </c>
      <c r="L138" s="232"/>
    </row>
    <row r="139" spans="1:12" ht="45.75">
      <c r="A139" s="101">
        <f t="shared" si="11"/>
        <v>133</v>
      </c>
      <c r="B139" s="188">
        <v>144</v>
      </c>
      <c r="C139" s="142"/>
      <c r="D139" s="112" t="s">
        <v>231</v>
      </c>
      <c r="E139" s="194">
        <v>500000</v>
      </c>
      <c r="F139" s="169"/>
      <c r="G139" s="214" t="str">
        <f>+$I$2</f>
        <v>ü</v>
      </c>
      <c r="H139" s="180"/>
      <c r="I139" s="172"/>
      <c r="J139" s="102" t="s">
        <v>294</v>
      </c>
      <c r="K139" s="231" t="str">
        <f t="shared" si="9"/>
        <v>ü</v>
      </c>
      <c r="L139" s="232"/>
    </row>
    <row r="140" spans="1:12" ht="90.75">
      <c r="A140" s="101">
        <f t="shared" si="11"/>
        <v>134</v>
      </c>
      <c r="B140" s="187">
        <v>145</v>
      </c>
      <c r="C140" s="142"/>
      <c r="D140" s="112" t="s">
        <v>232</v>
      </c>
      <c r="E140" s="194">
        <v>950000</v>
      </c>
      <c r="F140" s="169"/>
      <c r="G140" s="214" t="str">
        <f>+$I$2</f>
        <v>ü</v>
      </c>
      <c r="H140" s="180"/>
      <c r="I140" s="172"/>
      <c r="J140" s="102" t="s">
        <v>295</v>
      </c>
      <c r="K140" s="231" t="str">
        <f t="shared" si="9"/>
        <v>ü</v>
      </c>
      <c r="L140" s="232"/>
    </row>
    <row r="141" spans="1:12" ht="45.75">
      <c r="A141" s="101">
        <f t="shared" si="11"/>
        <v>135</v>
      </c>
      <c r="B141" s="101">
        <v>128</v>
      </c>
      <c r="C141" s="113" t="s">
        <v>612</v>
      </c>
      <c r="D141" s="148" t="s">
        <v>224</v>
      </c>
      <c r="E141" s="206">
        <v>2460000</v>
      </c>
      <c r="F141" s="169"/>
      <c r="G141" s="214"/>
      <c r="H141" s="180"/>
      <c r="I141" s="172" t="str">
        <f>+$I$2</f>
        <v>ü</v>
      </c>
      <c r="J141" s="102" t="s">
        <v>296</v>
      </c>
      <c r="K141" s="231" t="str">
        <f t="shared" si="9"/>
        <v>ü</v>
      </c>
      <c r="L141" s="232"/>
    </row>
    <row r="142" spans="1:12" ht="79.5">
      <c r="A142" s="101">
        <f t="shared" si="11"/>
        <v>136</v>
      </c>
      <c r="B142" s="101">
        <v>129</v>
      </c>
      <c r="C142" s="144" t="s">
        <v>252</v>
      </c>
      <c r="D142" s="149" t="s">
        <v>225</v>
      </c>
      <c r="E142" s="197">
        <v>700000</v>
      </c>
      <c r="F142" s="169"/>
      <c r="G142" s="214" t="str">
        <f>+$I$2</f>
        <v>ü</v>
      </c>
      <c r="H142" s="180"/>
      <c r="I142" s="172"/>
      <c r="J142" s="102" t="s">
        <v>297</v>
      </c>
      <c r="K142" s="231" t="str">
        <f t="shared" si="9"/>
        <v>ü</v>
      </c>
      <c r="L142" s="232"/>
    </row>
    <row r="143" spans="1:12" ht="68.25">
      <c r="A143" s="101">
        <f t="shared" si="11"/>
        <v>137</v>
      </c>
      <c r="B143" s="101">
        <v>130</v>
      </c>
      <c r="C143" s="150"/>
      <c r="D143" s="149" t="s">
        <v>233</v>
      </c>
      <c r="E143" s="197">
        <v>2000000</v>
      </c>
      <c r="F143" s="169"/>
      <c r="G143" s="214" t="str">
        <f>+$I$2</f>
        <v>ü</v>
      </c>
      <c r="H143" s="180"/>
      <c r="I143" s="172"/>
      <c r="J143" s="102" t="s">
        <v>298</v>
      </c>
      <c r="K143" s="231" t="str">
        <f t="shared" si="9"/>
        <v>ü</v>
      </c>
      <c r="L143" s="232"/>
    </row>
    <row r="144" spans="1:12" ht="77.25" customHeight="1">
      <c r="A144" s="101">
        <f t="shared" si="11"/>
        <v>138</v>
      </c>
      <c r="B144" s="101">
        <v>131</v>
      </c>
      <c r="C144" s="150"/>
      <c r="D144" s="151" t="s">
        <v>710</v>
      </c>
      <c r="E144" s="197">
        <v>1426000</v>
      </c>
      <c r="F144" s="169"/>
      <c r="G144" s="213"/>
      <c r="H144" s="168"/>
      <c r="I144" s="172" t="str">
        <f>+$I$2</f>
        <v>ü</v>
      </c>
      <c r="J144" s="102" t="s">
        <v>299</v>
      </c>
      <c r="K144" s="231" t="str">
        <f t="shared" si="9"/>
        <v>ü</v>
      </c>
      <c r="L144" s="232"/>
    </row>
    <row r="145" spans="1:12" ht="34.5">
      <c r="A145" s="101">
        <f t="shared" si="11"/>
        <v>139</v>
      </c>
      <c r="B145" s="101">
        <v>132</v>
      </c>
      <c r="C145" s="150"/>
      <c r="D145" s="149" t="s">
        <v>226</v>
      </c>
      <c r="E145" s="197">
        <v>100000</v>
      </c>
      <c r="F145" s="172" t="str">
        <f>+$I$2</f>
        <v>ü</v>
      </c>
      <c r="G145" s="214"/>
      <c r="H145" s="180"/>
      <c r="I145" s="172"/>
      <c r="J145" s="102" t="s">
        <v>300</v>
      </c>
      <c r="K145" s="232"/>
      <c r="L145" s="231" t="str">
        <f>+$I$2</f>
        <v>ü</v>
      </c>
    </row>
    <row r="146" spans="1:12" ht="34.5">
      <c r="A146" s="101">
        <f t="shared" si="11"/>
        <v>140</v>
      </c>
      <c r="B146" s="101">
        <v>133</v>
      </c>
      <c r="C146" s="150"/>
      <c r="D146" s="149" t="s">
        <v>711</v>
      </c>
      <c r="E146" s="197">
        <v>2250000</v>
      </c>
      <c r="F146" s="172"/>
      <c r="G146" s="214"/>
      <c r="H146" s="180"/>
      <c r="I146" s="172" t="str">
        <f>+$I$2</f>
        <v>ü</v>
      </c>
      <c r="J146" s="102" t="s">
        <v>301</v>
      </c>
      <c r="K146" s="231" t="str">
        <f t="shared" ref="K146:K152" si="12">+$I$2</f>
        <v>ü</v>
      </c>
      <c r="L146" s="232"/>
    </row>
    <row r="147" spans="1:12" ht="45.75">
      <c r="A147" s="101">
        <f t="shared" si="11"/>
        <v>141</v>
      </c>
      <c r="B147" s="101">
        <v>134</v>
      </c>
      <c r="C147" s="150"/>
      <c r="D147" s="149" t="s">
        <v>227</v>
      </c>
      <c r="E147" s="197">
        <v>600000</v>
      </c>
      <c r="F147" s="169"/>
      <c r="G147" s="213"/>
      <c r="H147" s="168"/>
      <c r="I147" s="172" t="str">
        <f>+$I$2</f>
        <v>ü</v>
      </c>
      <c r="J147" s="102" t="s">
        <v>302</v>
      </c>
      <c r="K147" s="231" t="str">
        <f t="shared" si="12"/>
        <v>ü</v>
      </c>
      <c r="L147" s="232"/>
    </row>
    <row r="148" spans="1:12" ht="33.75">
      <c r="A148" s="101">
        <f t="shared" si="11"/>
        <v>142</v>
      </c>
      <c r="B148" s="101">
        <v>135</v>
      </c>
      <c r="C148" s="150"/>
      <c r="D148" s="149" t="s">
        <v>712</v>
      </c>
      <c r="E148" s="197">
        <v>500000</v>
      </c>
      <c r="F148" s="169"/>
      <c r="G148" s="213"/>
      <c r="H148" s="168"/>
      <c r="I148" s="172" t="str">
        <f>+$I$2</f>
        <v>ü</v>
      </c>
      <c r="J148" s="102" t="s">
        <v>303</v>
      </c>
      <c r="K148" s="231" t="str">
        <f t="shared" si="12"/>
        <v>ü</v>
      </c>
      <c r="L148" s="232"/>
    </row>
    <row r="149" spans="1:12" ht="67.5">
      <c r="A149" s="101">
        <f t="shared" si="11"/>
        <v>143</v>
      </c>
      <c r="B149" s="101">
        <v>136</v>
      </c>
      <c r="C149" s="150"/>
      <c r="D149" s="149" t="s">
        <v>228</v>
      </c>
      <c r="E149" s="197">
        <v>700000</v>
      </c>
      <c r="F149" s="172" t="str">
        <f>+$I$2</f>
        <v>ü</v>
      </c>
      <c r="G149" s="214"/>
      <c r="H149" s="180"/>
      <c r="I149" s="172"/>
      <c r="J149" s="102" t="s">
        <v>303</v>
      </c>
      <c r="K149" s="231" t="str">
        <f t="shared" si="12"/>
        <v>ü</v>
      </c>
      <c r="L149" s="232"/>
    </row>
    <row r="150" spans="1:12" ht="23.25">
      <c r="A150" s="101">
        <f t="shared" si="11"/>
        <v>144</v>
      </c>
      <c r="B150" s="101">
        <v>137</v>
      </c>
      <c r="C150" s="150"/>
      <c r="D150" s="149" t="s">
        <v>713</v>
      </c>
      <c r="E150" s="197">
        <v>3000000</v>
      </c>
      <c r="F150" s="169"/>
      <c r="G150" s="213"/>
      <c r="H150" s="168"/>
      <c r="I150" s="172" t="str">
        <f>+$I$2</f>
        <v>ü</v>
      </c>
      <c r="J150" s="102" t="s">
        <v>304</v>
      </c>
      <c r="K150" s="231" t="str">
        <f t="shared" si="12"/>
        <v>ü</v>
      </c>
      <c r="L150" s="232"/>
    </row>
    <row r="151" spans="1:12" ht="34.5">
      <c r="A151" s="101">
        <f t="shared" si="11"/>
        <v>145</v>
      </c>
      <c r="B151" s="101">
        <v>138</v>
      </c>
      <c r="C151" s="150"/>
      <c r="D151" s="149" t="s">
        <v>234</v>
      </c>
      <c r="E151" s="197">
        <v>4000000</v>
      </c>
      <c r="F151" s="172" t="str">
        <f>+$D$1</f>
        <v>ü</v>
      </c>
      <c r="G151" s="213"/>
      <c r="H151" s="168"/>
      <c r="I151" s="169"/>
      <c r="J151" s="102" t="s">
        <v>306</v>
      </c>
      <c r="K151" s="231" t="str">
        <f t="shared" si="12"/>
        <v>ü</v>
      </c>
      <c r="L151" s="232"/>
    </row>
    <row r="152" spans="1:12" ht="34.5">
      <c r="A152" s="101">
        <f t="shared" si="11"/>
        <v>146</v>
      </c>
      <c r="B152" s="101">
        <v>146</v>
      </c>
      <c r="C152" s="144" t="s">
        <v>253</v>
      </c>
      <c r="D152" s="148" t="s">
        <v>714</v>
      </c>
      <c r="E152" s="206">
        <v>400000</v>
      </c>
      <c r="F152" s="172"/>
      <c r="G152" s="214" t="str">
        <f>+$D$1</f>
        <v>ü</v>
      </c>
      <c r="H152" s="180"/>
      <c r="I152" s="169"/>
      <c r="J152" s="102" t="s">
        <v>307</v>
      </c>
      <c r="K152" s="231" t="str">
        <f t="shared" si="12"/>
        <v>ü</v>
      </c>
      <c r="L152" s="232"/>
    </row>
    <row r="153" spans="1:12" ht="57">
      <c r="A153" s="101">
        <f t="shared" si="11"/>
        <v>147</v>
      </c>
      <c r="B153" s="101">
        <v>147</v>
      </c>
      <c r="C153" s="150"/>
      <c r="D153" s="149" t="s">
        <v>237</v>
      </c>
      <c r="E153" s="197">
        <v>2125000</v>
      </c>
      <c r="F153" s="172" t="str">
        <f>+$D$1</f>
        <v>ü</v>
      </c>
      <c r="G153" s="214"/>
      <c r="H153" s="180"/>
      <c r="I153" s="169"/>
      <c r="J153" s="102" t="s">
        <v>310</v>
      </c>
      <c r="K153" s="232"/>
      <c r="L153" s="231" t="str">
        <f>+$I$2</f>
        <v>ü</v>
      </c>
    </row>
    <row r="154" spans="1:12" ht="90.75">
      <c r="A154" s="101">
        <f t="shared" si="11"/>
        <v>148</v>
      </c>
      <c r="B154" s="101">
        <v>148</v>
      </c>
      <c r="C154" s="152" t="s">
        <v>254</v>
      </c>
      <c r="D154" s="148" t="s">
        <v>715</v>
      </c>
      <c r="E154" s="206">
        <v>1980000</v>
      </c>
      <c r="F154" s="169"/>
      <c r="G154" s="214" t="str">
        <f>+$D$1</f>
        <v>ü</v>
      </c>
      <c r="H154" s="180"/>
      <c r="I154" s="169"/>
      <c r="J154" s="102" t="s">
        <v>311</v>
      </c>
      <c r="K154" s="231" t="str">
        <f>+$I$2</f>
        <v>ü</v>
      </c>
      <c r="L154" s="232"/>
    </row>
    <row r="155" spans="1:12" ht="124.5">
      <c r="A155" s="101">
        <f t="shared" si="11"/>
        <v>149</v>
      </c>
      <c r="B155" s="101">
        <v>149</v>
      </c>
      <c r="C155" s="142"/>
      <c r="D155" s="149" t="s">
        <v>716</v>
      </c>
      <c r="E155" s="197">
        <v>4500000</v>
      </c>
      <c r="F155" s="169"/>
      <c r="G155" s="214" t="str">
        <f>+$D$1</f>
        <v>ü</v>
      </c>
      <c r="H155" s="180"/>
      <c r="I155" s="169"/>
      <c r="J155" s="102" t="s">
        <v>312</v>
      </c>
      <c r="K155" s="231" t="str">
        <f>+$I$2</f>
        <v>ü</v>
      </c>
      <c r="L155" s="232"/>
    </row>
    <row r="156" spans="1:12" ht="90.75">
      <c r="A156" s="101">
        <f t="shared" si="11"/>
        <v>150</v>
      </c>
      <c r="B156" s="101">
        <v>150</v>
      </c>
      <c r="C156" s="150"/>
      <c r="D156" s="149" t="s">
        <v>717</v>
      </c>
      <c r="E156" s="197">
        <v>2000000</v>
      </c>
      <c r="F156" s="169"/>
      <c r="G156" s="213"/>
      <c r="H156" s="168"/>
      <c r="I156" s="172" t="str">
        <f>+$D$1</f>
        <v>ü</v>
      </c>
      <c r="J156" s="102" t="s">
        <v>313</v>
      </c>
      <c r="K156" s="232"/>
      <c r="L156" s="231" t="str">
        <f>+$I$2</f>
        <v>ü</v>
      </c>
    </row>
    <row r="157" spans="1:12" ht="123.75" customHeight="1">
      <c r="A157" s="101">
        <f t="shared" si="11"/>
        <v>151</v>
      </c>
      <c r="B157" s="101">
        <v>151</v>
      </c>
      <c r="C157" s="144" t="s">
        <v>287</v>
      </c>
      <c r="D157" s="153" t="s">
        <v>718</v>
      </c>
      <c r="E157" s="196">
        <v>1202400</v>
      </c>
      <c r="F157" s="169"/>
      <c r="G157" s="213"/>
      <c r="H157" s="168"/>
      <c r="I157" s="172" t="str">
        <f>+$D$1</f>
        <v>ü</v>
      </c>
      <c r="J157" s="102" t="s">
        <v>314</v>
      </c>
      <c r="K157" s="231" t="str">
        <f t="shared" ref="K157:K164" si="13">+$I$2</f>
        <v>ü</v>
      </c>
      <c r="L157" s="232"/>
    </row>
    <row r="158" spans="1:12" ht="23.25">
      <c r="A158" s="101">
        <f t="shared" si="11"/>
        <v>152</v>
      </c>
      <c r="B158" s="101">
        <v>152</v>
      </c>
      <c r="C158" s="150"/>
      <c r="D158" s="111" t="s">
        <v>229</v>
      </c>
      <c r="E158" s="194">
        <v>400000</v>
      </c>
      <c r="F158" s="169"/>
      <c r="G158" s="213"/>
      <c r="H158" s="168"/>
      <c r="I158" s="172" t="str">
        <f>+$D$1</f>
        <v>ü</v>
      </c>
      <c r="J158" s="102" t="s">
        <v>315</v>
      </c>
      <c r="K158" s="231" t="str">
        <f t="shared" si="13"/>
        <v>ü</v>
      </c>
      <c r="L158" s="232"/>
    </row>
    <row r="159" spans="1:12" ht="79.5">
      <c r="A159" s="101">
        <f t="shared" si="11"/>
        <v>153</v>
      </c>
      <c r="B159" s="101">
        <v>153</v>
      </c>
      <c r="C159" s="150"/>
      <c r="D159" s="112" t="s">
        <v>719</v>
      </c>
      <c r="E159" s="198">
        <v>580000</v>
      </c>
      <c r="F159" s="169"/>
      <c r="G159" s="214" t="str">
        <f>+$D$1</f>
        <v>ü</v>
      </c>
      <c r="H159" s="180"/>
      <c r="I159" s="172"/>
      <c r="J159" s="102" t="s">
        <v>316</v>
      </c>
      <c r="K159" s="231" t="str">
        <f t="shared" si="13"/>
        <v>ü</v>
      </c>
      <c r="L159" s="232"/>
    </row>
    <row r="160" spans="1:12" ht="102">
      <c r="A160" s="101">
        <f t="shared" si="11"/>
        <v>154</v>
      </c>
      <c r="B160" s="101">
        <v>154</v>
      </c>
      <c r="C160" s="150"/>
      <c r="D160" s="112" t="s">
        <v>235</v>
      </c>
      <c r="E160" s="194">
        <v>230690</v>
      </c>
      <c r="F160" s="169"/>
      <c r="G160" s="213"/>
      <c r="H160" s="168"/>
      <c r="I160" s="172" t="str">
        <f>+$D$1</f>
        <v>ü</v>
      </c>
      <c r="J160" s="102" t="s">
        <v>317</v>
      </c>
      <c r="K160" s="231" t="str">
        <f t="shared" si="13"/>
        <v>ü</v>
      </c>
      <c r="L160" s="232"/>
    </row>
    <row r="161" spans="1:12" ht="12">
      <c r="A161" s="101">
        <f t="shared" si="11"/>
        <v>155</v>
      </c>
      <c r="B161" s="101">
        <v>155</v>
      </c>
      <c r="C161" s="142"/>
      <c r="D161" s="147" t="s">
        <v>720</v>
      </c>
      <c r="E161" s="194">
        <v>180000</v>
      </c>
      <c r="F161" s="169"/>
      <c r="G161" s="213"/>
      <c r="H161" s="168"/>
      <c r="I161" s="172" t="str">
        <f>+$D$1</f>
        <v>ü</v>
      </c>
      <c r="J161" s="102" t="s">
        <v>318</v>
      </c>
      <c r="K161" s="231" t="str">
        <f t="shared" si="13"/>
        <v>ü</v>
      </c>
      <c r="L161" s="232"/>
    </row>
    <row r="162" spans="1:12" ht="12">
      <c r="A162" s="101">
        <f t="shared" si="11"/>
        <v>156</v>
      </c>
      <c r="B162" s="101">
        <v>156</v>
      </c>
      <c r="C162" s="150"/>
      <c r="D162" s="147" t="s">
        <v>721</v>
      </c>
      <c r="E162" s="194">
        <v>345000</v>
      </c>
      <c r="F162" s="169"/>
      <c r="G162" s="213"/>
      <c r="H162" s="168"/>
      <c r="I162" s="172" t="str">
        <f>+$D$1</f>
        <v>ü</v>
      </c>
      <c r="J162" s="102" t="s">
        <v>319</v>
      </c>
      <c r="K162" s="231" t="str">
        <f t="shared" si="13"/>
        <v>ü</v>
      </c>
      <c r="L162" s="232"/>
    </row>
    <row r="163" spans="1:12" ht="68.25">
      <c r="A163" s="101">
        <f t="shared" si="11"/>
        <v>157</v>
      </c>
      <c r="B163" s="101">
        <v>157</v>
      </c>
      <c r="C163" s="142"/>
      <c r="D163" s="112" t="s">
        <v>236</v>
      </c>
      <c r="E163" s="194">
        <v>200000</v>
      </c>
      <c r="F163" s="169"/>
      <c r="G163" s="214" t="str">
        <f>+$D$1</f>
        <v>ü</v>
      </c>
      <c r="H163" s="180"/>
      <c r="I163" s="172"/>
      <c r="J163" s="102" t="s">
        <v>320</v>
      </c>
      <c r="K163" s="231" t="str">
        <f t="shared" si="13"/>
        <v>ü</v>
      </c>
      <c r="L163" s="232"/>
    </row>
    <row r="164" spans="1:12" ht="22.5">
      <c r="A164" s="101">
        <f t="shared" si="11"/>
        <v>158</v>
      </c>
      <c r="B164" s="101">
        <v>158</v>
      </c>
      <c r="C164" s="144" t="s">
        <v>255</v>
      </c>
      <c r="D164" s="154" t="s">
        <v>238</v>
      </c>
      <c r="E164" s="206">
        <v>400000</v>
      </c>
      <c r="F164" s="169"/>
      <c r="G164" s="213"/>
      <c r="H164" s="168"/>
      <c r="I164" s="172" t="str">
        <f>+$D$1</f>
        <v>ü</v>
      </c>
      <c r="J164" s="102" t="s">
        <v>321</v>
      </c>
      <c r="K164" s="231" t="str">
        <f t="shared" si="13"/>
        <v>ü</v>
      </c>
      <c r="L164" s="232"/>
    </row>
    <row r="165" spans="1:12">
      <c r="C165" s="103"/>
      <c r="D165" s="96"/>
      <c r="E165" s="199"/>
      <c r="F165" s="96"/>
      <c r="G165" s="96"/>
      <c r="H165" s="96"/>
      <c r="I165" s="96"/>
      <c r="J165" s="95"/>
    </row>
    <row r="166" spans="1:12">
      <c r="C166" s="103"/>
      <c r="D166" s="96"/>
      <c r="E166" s="199"/>
      <c r="F166" s="96"/>
      <c r="G166" s="96"/>
      <c r="H166" s="96"/>
      <c r="I166" s="96"/>
      <c r="J166" s="95"/>
      <c r="L166" s="95">
        <f>COUNTIF(L7:L164,$D$1)</f>
        <v>7</v>
      </c>
    </row>
    <row r="167" spans="1:12">
      <c r="C167" s="103"/>
      <c r="F167" s="96"/>
      <c r="G167" s="96"/>
      <c r="H167" s="96"/>
      <c r="I167" s="96"/>
      <c r="J167" s="95"/>
    </row>
    <row r="168" spans="1:12">
      <c r="F168" s="96"/>
      <c r="G168" s="96"/>
      <c r="H168" s="96"/>
      <c r="I168" s="96"/>
      <c r="J168" s="95"/>
    </row>
    <row r="169" spans="1:12">
      <c r="F169" s="96"/>
      <c r="G169" s="96"/>
      <c r="H169" s="96"/>
      <c r="I169" s="96"/>
      <c r="J169" s="95"/>
    </row>
    <row r="170" spans="1:12">
      <c r="F170" s="96"/>
      <c r="G170" s="96"/>
      <c r="H170" s="96"/>
      <c r="I170" s="96"/>
      <c r="J170" s="95"/>
    </row>
    <row r="171" spans="1:12">
      <c r="F171" s="96"/>
      <c r="G171" s="96"/>
      <c r="H171" s="96"/>
      <c r="I171" s="96"/>
      <c r="J171" s="95"/>
    </row>
    <row r="172" spans="1:12">
      <c r="F172" s="96"/>
      <c r="G172" s="96"/>
      <c r="H172" s="96"/>
      <c r="I172" s="96"/>
      <c r="J172" s="95"/>
    </row>
    <row r="173" spans="1:12">
      <c r="F173" s="96"/>
      <c r="G173" s="96"/>
      <c r="H173" s="96"/>
      <c r="I173" s="96"/>
      <c r="J173" s="95"/>
    </row>
    <row r="174" spans="1:12">
      <c r="F174" s="96"/>
      <c r="G174" s="96"/>
      <c r="H174" s="96"/>
      <c r="I174" s="96"/>
      <c r="J174" s="95"/>
    </row>
    <row r="175" spans="1:12">
      <c r="F175" s="96"/>
      <c r="G175" s="96"/>
      <c r="H175" s="96"/>
      <c r="I175" s="96"/>
      <c r="J175" s="95"/>
    </row>
    <row r="176" spans="1:12">
      <c r="F176" s="96"/>
      <c r="G176" s="96"/>
      <c r="H176" s="96"/>
      <c r="I176" s="96"/>
      <c r="J176" s="95"/>
    </row>
    <row r="177" spans="3:10">
      <c r="F177" s="96"/>
      <c r="G177" s="96"/>
      <c r="H177" s="96"/>
      <c r="I177" s="96"/>
      <c r="J177" s="95"/>
    </row>
    <row r="178" spans="3:10">
      <c r="F178" s="96"/>
      <c r="G178" s="96"/>
      <c r="H178" s="96"/>
      <c r="I178" s="96"/>
      <c r="J178" s="95"/>
    </row>
    <row r="179" spans="3:10">
      <c r="F179" s="96"/>
      <c r="G179" s="96"/>
      <c r="H179" s="96"/>
      <c r="I179" s="96"/>
      <c r="J179" s="95"/>
    </row>
    <row r="180" spans="3:10">
      <c r="F180" s="96"/>
      <c r="G180" s="96"/>
      <c r="H180" s="96"/>
      <c r="I180" s="96"/>
      <c r="J180" s="95"/>
    </row>
    <row r="181" spans="3:10">
      <c r="F181" s="96"/>
      <c r="G181" s="96"/>
      <c r="H181" s="96"/>
      <c r="I181" s="96"/>
      <c r="J181" s="95"/>
    </row>
    <row r="182" spans="3:10">
      <c r="F182" s="96"/>
      <c r="G182" s="96"/>
      <c r="H182" s="96"/>
      <c r="I182" s="96"/>
      <c r="J182" s="95"/>
    </row>
    <row r="183" spans="3:10">
      <c r="F183" s="96"/>
      <c r="G183" s="96"/>
      <c r="H183" s="96"/>
      <c r="I183" s="96"/>
      <c r="J183" s="95"/>
    </row>
    <row r="184" spans="3:10">
      <c r="F184" s="96"/>
      <c r="G184" s="96"/>
      <c r="H184" s="96"/>
      <c r="I184" s="96"/>
      <c r="J184" s="95"/>
    </row>
    <row r="185" spans="3:10">
      <c r="F185" s="96"/>
      <c r="G185" s="96"/>
      <c r="H185" s="96"/>
      <c r="I185" s="96"/>
      <c r="J185" s="95"/>
    </row>
    <row r="186" spans="3:10">
      <c r="F186" s="96"/>
      <c r="G186" s="96"/>
      <c r="H186" s="96"/>
      <c r="I186" s="96"/>
      <c r="J186" s="95"/>
    </row>
    <row r="187" spans="3:10">
      <c r="F187" s="96"/>
      <c r="G187" s="96"/>
      <c r="H187" s="96"/>
      <c r="I187" s="96"/>
      <c r="J187" s="95"/>
    </row>
    <row r="188" spans="3:10">
      <c r="C188" s="103"/>
      <c r="F188" s="96"/>
      <c r="G188" s="96"/>
      <c r="H188" s="96"/>
      <c r="I188" s="96"/>
      <c r="J188" s="95"/>
    </row>
    <row r="189" spans="3:10">
      <c r="C189" s="103"/>
      <c r="F189" s="96"/>
      <c r="G189" s="96"/>
      <c r="H189" s="96"/>
      <c r="I189" s="96"/>
      <c r="J189" s="95"/>
    </row>
    <row r="190" spans="3:10">
      <c r="C190" s="103"/>
      <c r="F190" s="96"/>
      <c r="G190" s="96"/>
      <c r="H190" s="96"/>
      <c r="I190" s="96"/>
      <c r="J190" s="95"/>
    </row>
    <row r="191" spans="3:10">
      <c r="C191" s="103"/>
      <c r="F191" s="96"/>
      <c r="G191" s="96"/>
      <c r="H191" s="96"/>
      <c r="I191" s="96"/>
      <c r="J191" s="95"/>
    </row>
    <row r="192" spans="3:10">
      <c r="C192" s="103"/>
      <c r="F192" s="96"/>
      <c r="G192" s="96"/>
      <c r="H192" s="96"/>
      <c r="I192" s="96"/>
      <c r="J192" s="95"/>
    </row>
    <row r="193" spans="3:10">
      <c r="C193" s="103"/>
      <c r="F193" s="96"/>
      <c r="G193" s="96"/>
      <c r="H193" s="96"/>
      <c r="I193" s="96"/>
      <c r="J193" s="95"/>
    </row>
    <row r="194" spans="3:10" ht="45" customHeight="1">
      <c r="F194" s="96"/>
      <c r="G194" s="96"/>
      <c r="H194" s="96"/>
      <c r="I194" s="96"/>
      <c r="J194" s="95"/>
    </row>
    <row r="195" spans="3:10" ht="48.75" customHeight="1">
      <c r="F195" s="96"/>
      <c r="G195" s="96"/>
      <c r="H195" s="96"/>
      <c r="I195" s="96"/>
      <c r="J195" s="95"/>
    </row>
    <row r="196" spans="3:10" ht="65.25" customHeight="1">
      <c r="F196" s="96"/>
      <c r="G196" s="96"/>
      <c r="H196" s="96"/>
      <c r="I196" s="96"/>
      <c r="J196" s="95"/>
    </row>
    <row r="197" spans="3:10">
      <c r="C197" s="103"/>
      <c r="G197" s="96"/>
      <c r="H197" s="96"/>
      <c r="I197" s="96"/>
      <c r="J197" s="95"/>
    </row>
    <row r="198" spans="3:10">
      <c r="G198" s="96"/>
      <c r="H198" s="96"/>
      <c r="I198" s="96"/>
      <c r="J198" s="95"/>
    </row>
    <row r="199" spans="3:10">
      <c r="G199" s="96"/>
      <c r="H199" s="96"/>
      <c r="I199" s="96"/>
      <c r="J199" s="95"/>
    </row>
    <row r="200" spans="3:10">
      <c r="G200" s="96"/>
      <c r="H200" s="96"/>
      <c r="I200" s="96"/>
      <c r="J200" s="95"/>
    </row>
    <row r="201" spans="3:10">
      <c r="G201" s="96"/>
      <c r="H201" s="96"/>
      <c r="I201" s="96"/>
      <c r="J201" s="95"/>
    </row>
    <row r="202" spans="3:10">
      <c r="G202" s="96"/>
      <c r="H202" s="96"/>
      <c r="I202" s="96"/>
      <c r="J202" s="95"/>
    </row>
    <row r="203" spans="3:10">
      <c r="G203" s="96"/>
      <c r="H203" s="96"/>
      <c r="I203" s="96"/>
      <c r="J203" s="95"/>
    </row>
    <row r="204" spans="3:10">
      <c r="G204" s="96"/>
      <c r="H204" s="96"/>
      <c r="I204" s="96"/>
      <c r="J204" s="95"/>
    </row>
    <row r="205" spans="3:10">
      <c r="G205" s="96"/>
      <c r="H205" s="96"/>
      <c r="I205" s="96"/>
      <c r="J205" s="95"/>
    </row>
    <row r="206" spans="3:10">
      <c r="G206" s="96"/>
      <c r="H206" s="96"/>
      <c r="I206" s="96"/>
      <c r="J206" s="95"/>
    </row>
    <row r="207" spans="3:10" ht="33.75" customHeight="1">
      <c r="G207" s="96"/>
      <c r="H207" s="96"/>
      <c r="I207" s="96"/>
      <c r="J207" s="95"/>
    </row>
    <row r="208" spans="3:10" ht="36" customHeight="1">
      <c r="G208" s="96"/>
      <c r="H208" s="96"/>
      <c r="I208" s="96"/>
      <c r="J208" s="95"/>
    </row>
    <row r="209" spans="6:10" ht="48.75" customHeight="1">
      <c r="G209" s="96"/>
      <c r="H209" s="96"/>
      <c r="I209" s="96"/>
      <c r="J209" s="95"/>
    </row>
    <row r="210" spans="6:10" ht="30.75" customHeight="1">
      <c r="G210" s="96"/>
      <c r="H210" s="96"/>
      <c r="I210" s="96"/>
      <c r="J210" s="95"/>
    </row>
    <row r="211" spans="6:10" ht="30.75" customHeight="1">
      <c r="G211" s="96"/>
      <c r="H211" s="96"/>
      <c r="I211" s="96"/>
      <c r="J211" s="95"/>
    </row>
    <row r="212" spans="6:10" ht="21.75" customHeight="1">
      <c r="G212" s="96"/>
      <c r="H212" s="96"/>
      <c r="I212" s="96"/>
      <c r="J212" s="95"/>
    </row>
    <row r="213" spans="6:10" ht="21.75" customHeight="1">
      <c r="G213" s="96"/>
      <c r="H213" s="96"/>
      <c r="I213" s="96"/>
      <c r="J213" s="95"/>
    </row>
    <row r="214" spans="6:10" ht="21.75" customHeight="1">
      <c r="G214" s="96"/>
      <c r="H214" s="96"/>
      <c r="I214" s="96"/>
      <c r="J214" s="95"/>
    </row>
    <row r="215" spans="6:10" ht="21.75" customHeight="1">
      <c r="G215" s="96"/>
      <c r="H215" s="96"/>
      <c r="I215" s="96"/>
      <c r="J215" s="95"/>
    </row>
    <row r="216" spans="6:10" ht="21.75" customHeight="1">
      <c r="G216" s="96"/>
      <c r="H216" s="96"/>
      <c r="I216" s="96"/>
      <c r="J216" s="95"/>
    </row>
    <row r="217" spans="6:10">
      <c r="G217" s="96"/>
      <c r="H217" s="96"/>
      <c r="I217" s="96"/>
      <c r="J217" s="95"/>
    </row>
    <row r="218" spans="6:10">
      <c r="G218" s="96"/>
      <c r="H218" s="96"/>
      <c r="I218" s="96"/>
      <c r="J218" s="95"/>
    </row>
    <row r="219" spans="6:10">
      <c r="G219" s="96"/>
      <c r="H219" s="96"/>
      <c r="I219" s="96"/>
      <c r="J219" s="95"/>
    </row>
    <row r="220" spans="6:10">
      <c r="G220" s="96"/>
      <c r="H220" s="96"/>
      <c r="I220" s="96"/>
      <c r="J220" s="95"/>
    </row>
    <row r="221" spans="6:10">
      <c r="G221" s="96"/>
      <c r="H221" s="96"/>
      <c r="I221" s="96"/>
      <c r="J221" s="95"/>
    </row>
    <row r="222" spans="6:10" ht="45" customHeight="1">
      <c r="G222" s="96"/>
      <c r="H222" s="96"/>
      <c r="I222" s="96"/>
      <c r="J222" s="95"/>
    </row>
    <row r="223" spans="6:10" ht="40.5" customHeight="1">
      <c r="G223" s="96"/>
      <c r="H223" s="96"/>
      <c r="I223" s="96"/>
      <c r="J223" s="95"/>
    </row>
    <row r="224" spans="6:10" ht="40.5" customHeight="1">
      <c r="F224" s="96"/>
      <c r="G224" s="96"/>
      <c r="H224" s="96"/>
      <c r="I224" s="96"/>
      <c r="J224" s="95"/>
    </row>
    <row r="225" spans="6:10" ht="43.5" customHeight="1">
      <c r="F225" s="96"/>
      <c r="G225" s="96"/>
      <c r="H225" s="96"/>
      <c r="I225" s="96"/>
      <c r="J225" s="95"/>
    </row>
    <row r="226" spans="6:10" ht="12" customHeight="1">
      <c r="F226" s="96"/>
      <c r="G226" s="96"/>
      <c r="H226" s="96"/>
      <c r="I226" s="96"/>
      <c r="J226" s="95"/>
    </row>
    <row r="227" spans="6:10">
      <c r="F227" s="96"/>
      <c r="G227" s="96"/>
      <c r="H227" s="96"/>
      <c r="I227" s="96"/>
      <c r="J227" s="95"/>
    </row>
    <row r="228" spans="6:10">
      <c r="F228" s="96"/>
      <c r="G228" s="96"/>
      <c r="H228" s="96"/>
      <c r="I228" s="96"/>
      <c r="J228" s="95"/>
    </row>
    <row r="229" spans="6:10">
      <c r="F229" s="96"/>
      <c r="G229" s="96"/>
      <c r="H229" s="96"/>
      <c r="I229" s="96"/>
      <c r="J229" s="95"/>
    </row>
    <row r="230" spans="6:10">
      <c r="F230" s="96"/>
      <c r="G230" s="96"/>
      <c r="H230" s="96"/>
      <c r="I230" s="96"/>
      <c r="J230" s="95"/>
    </row>
    <row r="231" spans="6:10">
      <c r="F231" s="96"/>
      <c r="G231" s="96"/>
      <c r="H231" s="96"/>
      <c r="I231" s="96"/>
      <c r="J231" s="95"/>
    </row>
    <row r="232" spans="6:10">
      <c r="F232" s="96"/>
      <c r="G232" s="96"/>
      <c r="H232" s="96"/>
      <c r="I232" s="96"/>
      <c r="J232" s="95"/>
    </row>
    <row r="233" spans="6:10">
      <c r="F233" s="96"/>
      <c r="G233" s="96"/>
      <c r="H233" s="96"/>
      <c r="I233" s="96"/>
      <c r="J233" s="95"/>
    </row>
    <row r="234" spans="6:10">
      <c r="F234" s="96"/>
      <c r="G234" s="96"/>
      <c r="H234" s="96"/>
      <c r="I234" s="96"/>
      <c r="J234" s="95"/>
    </row>
    <row r="235" spans="6:10">
      <c r="F235" s="96"/>
      <c r="G235" s="96"/>
      <c r="H235" s="96"/>
      <c r="I235" s="96"/>
      <c r="J235" s="95"/>
    </row>
    <row r="236" spans="6:10" ht="21" customHeight="1">
      <c r="F236" s="96"/>
      <c r="G236" s="96"/>
      <c r="H236" s="96"/>
      <c r="I236" s="96"/>
      <c r="J236" s="95"/>
    </row>
    <row r="237" spans="6:10">
      <c r="F237" s="96"/>
      <c r="G237" s="96"/>
      <c r="H237" s="96"/>
      <c r="I237" s="96"/>
      <c r="J237" s="95"/>
    </row>
    <row r="238" spans="6:10" ht="53.25" customHeight="1">
      <c r="F238" s="96"/>
      <c r="G238" s="96"/>
      <c r="H238" s="96"/>
      <c r="I238" s="96"/>
      <c r="J238" s="95"/>
    </row>
    <row r="239" spans="6:10">
      <c r="F239" s="96"/>
      <c r="G239" s="96"/>
      <c r="H239" s="96"/>
      <c r="I239" s="96"/>
      <c r="J239" s="95"/>
    </row>
    <row r="240" spans="6:10" ht="15" customHeight="1">
      <c r="F240" s="96"/>
      <c r="G240" s="96"/>
      <c r="H240" s="96"/>
      <c r="I240" s="96"/>
      <c r="J240" s="95"/>
    </row>
    <row r="241" spans="6:10">
      <c r="F241" s="96"/>
      <c r="G241" s="96"/>
      <c r="H241" s="96"/>
      <c r="I241" s="96"/>
      <c r="J241" s="95"/>
    </row>
    <row r="242" spans="6:10">
      <c r="F242" s="96"/>
      <c r="G242" s="96"/>
      <c r="H242" s="96"/>
      <c r="I242" s="96"/>
      <c r="J242" s="95"/>
    </row>
  </sheetData>
  <mergeCells count="9">
    <mergeCell ref="J5:J6"/>
    <mergeCell ref="K5:L5"/>
    <mergeCell ref="G6:H6"/>
    <mergeCell ref="A5:A6"/>
    <mergeCell ref="C5:C6"/>
    <mergeCell ref="D5:D6"/>
    <mergeCell ref="E5:E6"/>
    <mergeCell ref="F5:H5"/>
    <mergeCell ref="I5:I6"/>
  </mergeCells>
  <phoneticPr fontId="142" type="noConversion"/>
  <printOptions horizontalCentered="1"/>
  <pageMargins left="0.35433070866141736" right="0.19685039370078741" top="0.19" bottom="0.25" header="0.17" footer="0.17"/>
  <pageSetup paperSize="9" scale="60" orientation="portrait" r:id="rId1"/>
  <headerFooter>
    <oddFooter>&amp;C&amp;P/&amp;N</oddFooter>
  </headerFooter>
  <legacyDrawing r:id="rId2"/>
</worksheet>
</file>

<file path=xl/worksheets/sheet9.xml><?xml version="1.0" encoding="utf-8"?>
<worksheet xmlns="http://schemas.openxmlformats.org/spreadsheetml/2006/main" xmlns:r="http://schemas.openxmlformats.org/officeDocument/2006/relationships">
  <sheetPr>
    <tabColor rgb="FFFF0000"/>
  </sheetPr>
  <dimension ref="A1:P120"/>
  <sheetViews>
    <sheetView showGridLines="0" zoomScale="80" zoomScaleNormal="80" workbookViewId="0">
      <selection activeCell="I6" sqref="I6"/>
    </sheetView>
  </sheetViews>
  <sheetFormatPr defaultColWidth="9" defaultRowHeight="11.25"/>
  <cols>
    <col min="1" max="2" width="5.7109375" style="96" customWidth="1"/>
    <col min="3" max="3" width="22.28515625" style="96" customWidth="1"/>
    <col min="4" max="4" width="33" style="103" customWidth="1"/>
    <col min="5" max="5" width="12.85546875" style="189" customWidth="1"/>
    <col min="6" max="6" width="7.5703125" style="96" customWidth="1"/>
    <col min="7" max="8" width="3.42578125" style="96" customWidth="1"/>
    <col min="9" max="9" width="10.42578125" style="96" customWidth="1"/>
    <col min="10" max="10" width="32" style="96" customWidth="1"/>
    <col min="11" max="12" width="3" style="96" customWidth="1"/>
    <col min="13" max="16384" width="9" style="96"/>
  </cols>
  <sheetData>
    <row r="1" spans="1:16" ht="12">
      <c r="A1" s="94" t="s">
        <v>589</v>
      </c>
      <c r="B1" s="183"/>
      <c r="D1" s="433" t="str">
        <f>$I$2</f>
        <v>ü</v>
      </c>
    </row>
    <row r="2" spans="1:16">
      <c r="A2" s="94" t="s">
        <v>608</v>
      </c>
      <c r="B2" s="183"/>
      <c r="I2" s="399" t="s">
        <v>591</v>
      </c>
    </row>
    <row r="3" spans="1:16">
      <c r="A3" s="96" t="s">
        <v>112</v>
      </c>
      <c r="B3" s="184"/>
      <c r="H3" s="400"/>
    </row>
    <row r="4" spans="1:16">
      <c r="B4" s="184"/>
      <c r="D4" s="428"/>
    </row>
    <row r="5" spans="1:16" ht="45">
      <c r="A5" s="621" t="s">
        <v>518</v>
      </c>
      <c r="B5" s="185" t="s">
        <v>276</v>
      </c>
      <c r="C5" s="621" t="s">
        <v>270</v>
      </c>
      <c r="D5" s="709" t="s">
        <v>499</v>
      </c>
      <c r="E5" s="715" t="s">
        <v>113</v>
      </c>
      <c r="F5" s="717" t="s">
        <v>558</v>
      </c>
      <c r="G5" s="718"/>
      <c r="H5" s="719"/>
      <c r="I5" s="720" t="s">
        <v>605</v>
      </c>
      <c r="J5" s="709" t="s">
        <v>509</v>
      </c>
      <c r="K5" s="721" t="s">
        <v>419</v>
      </c>
      <c r="L5" s="722"/>
      <c r="M5" s="401"/>
      <c r="N5" s="401"/>
      <c r="O5" s="401"/>
      <c r="P5" s="401"/>
    </row>
    <row r="6" spans="1:16" ht="24">
      <c r="A6" s="622"/>
      <c r="B6" s="186"/>
      <c r="C6" s="622"/>
      <c r="D6" s="710"/>
      <c r="E6" s="716"/>
      <c r="F6" s="108" t="s">
        <v>606</v>
      </c>
      <c r="G6" s="713" t="s">
        <v>607</v>
      </c>
      <c r="H6" s="714"/>
      <c r="I6" s="710"/>
      <c r="J6" s="710"/>
      <c r="K6" s="402" t="s">
        <v>418</v>
      </c>
      <c r="L6" s="403" t="s">
        <v>420</v>
      </c>
      <c r="M6" s="401"/>
      <c r="N6" s="401"/>
      <c r="O6" s="401"/>
      <c r="P6" s="401"/>
    </row>
    <row r="7" spans="1:16" s="184" customFormat="1" ht="21">
      <c r="A7" s="404">
        <v>1</v>
      </c>
      <c r="B7" s="405">
        <v>1</v>
      </c>
      <c r="C7" s="406" t="s">
        <v>114</v>
      </c>
      <c r="D7" s="406" t="s">
        <v>190</v>
      </c>
      <c r="E7" s="429">
        <v>30000000</v>
      </c>
      <c r="F7" s="407"/>
      <c r="G7" s="408"/>
      <c r="H7" s="408"/>
      <c r="I7" s="433" t="str">
        <f>+$D$1</f>
        <v>ü</v>
      </c>
      <c r="J7" s="170"/>
      <c r="K7" s="433" t="str">
        <f>+$I$2</f>
        <v>ü</v>
      </c>
      <c r="L7" s="433"/>
    </row>
    <row r="8" spans="1:16" s="184" customFormat="1" ht="21">
      <c r="A8" s="409">
        <f>A7+1</f>
        <v>2</v>
      </c>
      <c r="B8" s="405">
        <v>2</v>
      </c>
      <c r="C8" s="406" t="s">
        <v>115</v>
      </c>
      <c r="D8" s="406" t="s">
        <v>191</v>
      </c>
      <c r="E8" s="429" t="s">
        <v>195</v>
      </c>
      <c r="F8" s="410"/>
      <c r="G8" s="411"/>
      <c r="H8" s="412"/>
      <c r="I8" s="433"/>
      <c r="J8" s="102"/>
      <c r="K8" s="433" t="str">
        <f>+K7</f>
        <v>ü</v>
      </c>
      <c r="L8" s="433"/>
    </row>
    <row r="9" spans="1:16" s="184" customFormat="1" ht="21">
      <c r="A9" s="409">
        <f t="shared" ref="A9:A72" si="0">A8+1</f>
        <v>3</v>
      </c>
      <c r="B9" s="405">
        <v>3</v>
      </c>
      <c r="C9" s="406"/>
      <c r="D9" s="406" t="s">
        <v>192</v>
      </c>
      <c r="E9" s="429">
        <v>24000000</v>
      </c>
      <c r="F9" s="410"/>
      <c r="G9" s="411"/>
      <c r="H9" s="412"/>
      <c r="I9" s="433"/>
      <c r="J9" s="405"/>
      <c r="K9" s="433" t="str">
        <f t="shared" ref="K9:K31" si="1">+K8</f>
        <v>ü</v>
      </c>
      <c r="L9" s="433"/>
    </row>
    <row r="10" spans="1:16" s="184" customFormat="1" ht="21">
      <c r="A10" s="409">
        <f t="shared" si="0"/>
        <v>4</v>
      </c>
      <c r="B10" s="405">
        <v>4</v>
      </c>
      <c r="C10" s="406"/>
      <c r="D10" s="406" t="s">
        <v>193</v>
      </c>
      <c r="E10" s="429">
        <v>8000000</v>
      </c>
      <c r="F10" s="413"/>
      <c r="G10" s="414"/>
      <c r="H10" s="415"/>
      <c r="I10" s="433" t="str">
        <f t="shared" ref="I10:I15" si="2">+$D$1</f>
        <v>ü</v>
      </c>
      <c r="J10" s="405"/>
      <c r="K10" s="433" t="str">
        <f t="shared" si="1"/>
        <v>ü</v>
      </c>
      <c r="L10" s="433"/>
    </row>
    <row r="11" spans="1:16" s="184" customFormat="1" ht="21">
      <c r="A11" s="409">
        <f t="shared" si="0"/>
        <v>5</v>
      </c>
      <c r="B11" s="405">
        <v>5</v>
      </c>
      <c r="C11" s="406"/>
      <c r="D11" s="406" t="s">
        <v>194</v>
      </c>
      <c r="E11" s="429">
        <v>8200000</v>
      </c>
      <c r="F11" s="413"/>
      <c r="G11" s="414"/>
      <c r="H11" s="415"/>
      <c r="I11" s="433" t="str">
        <f t="shared" si="2"/>
        <v>ü</v>
      </c>
      <c r="J11" s="405"/>
      <c r="K11" s="433" t="str">
        <f t="shared" si="1"/>
        <v>ü</v>
      </c>
      <c r="L11" s="433"/>
    </row>
    <row r="12" spans="1:16" s="184" customFormat="1" ht="21">
      <c r="A12" s="409">
        <f t="shared" si="0"/>
        <v>6</v>
      </c>
      <c r="B12" s="405">
        <v>6</v>
      </c>
      <c r="C12" s="406"/>
      <c r="D12" s="406" t="s">
        <v>196</v>
      </c>
      <c r="E12" s="429">
        <v>15330000</v>
      </c>
      <c r="F12" s="413"/>
      <c r="G12" s="414"/>
      <c r="H12" s="415"/>
      <c r="I12" s="433" t="str">
        <f t="shared" si="2"/>
        <v>ü</v>
      </c>
      <c r="J12" s="405"/>
      <c r="K12" s="433" t="str">
        <f t="shared" si="1"/>
        <v>ü</v>
      </c>
      <c r="L12" s="433"/>
    </row>
    <row r="13" spans="1:16" s="184" customFormat="1" ht="21">
      <c r="A13" s="409">
        <f t="shared" si="0"/>
        <v>7</v>
      </c>
      <c r="B13" s="405">
        <v>7</v>
      </c>
      <c r="C13" s="406"/>
      <c r="D13" s="406" t="s">
        <v>197</v>
      </c>
      <c r="E13" s="429">
        <v>25000000</v>
      </c>
      <c r="F13" s="413"/>
      <c r="G13" s="414"/>
      <c r="H13" s="415"/>
      <c r="I13" s="433" t="str">
        <f t="shared" si="2"/>
        <v>ü</v>
      </c>
      <c r="J13" s="405"/>
      <c r="K13" s="433" t="str">
        <f t="shared" si="1"/>
        <v>ü</v>
      </c>
      <c r="L13" s="433"/>
    </row>
    <row r="14" spans="1:16" s="184" customFormat="1" ht="21">
      <c r="A14" s="409">
        <f t="shared" si="0"/>
        <v>8</v>
      </c>
      <c r="B14" s="405">
        <v>8</v>
      </c>
      <c r="C14" s="406"/>
      <c r="D14" s="406" t="s">
        <v>198</v>
      </c>
      <c r="E14" s="429">
        <v>11950000</v>
      </c>
      <c r="F14" s="413"/>
      <c r="G14" s="414"/>
      <c r="H14" s="415"/>
      <c r="I14" s="433" t="str">
        <f t="shared" si="2"/>
        <v>ü</v>
      </c>
      <c r="J14" s="405"/>
      <c r="K14" s="433" t="str">
        <f t="shared" si="1"/>
        <v>ü</v>
      </c>
      <c r="L14" s="433"/>
    </row>
    <row r="15" spans="1:16" s="184" customFormat="1" ht="21">
      <c r="A15" s="409">
        <f t="shared" si="0"/>
        <v>9</v>
      </c>
      <c r="B15" s="405">
        <v>9</v>
      </c>
      <c r="C15" s="406"/>
      <c r="D15" s="406" t="s">
        <v>199</v>
      </c>
      <c r="E15" s="429">
        <v>47616000</v>
      </c>
      <c r="F15" s="413"/>
      <c r="G15" s="414"/>
      <c r="H15" s="415"/>
      <c r="I15" s="433" t="str">
        <f t="shared" si="2"/>
        <v>ü</v>
      </c>
      <c r="J15" s="405"/>
      <c r="K15" s="433" t="str">
        <f t="shared" si="1"/>
        <v>ü</v>
      </c>
      <c r="L15" s="433"/>
    </row>
    <row r="16" spans="1:16" s="184" customFormat="1" ht="21">
      <c r="A16" s="409">
        <f t="shared" si="0"/>
        <v>10</v>
      </c>
      <c r="B16" s="405">
        <v>10</v>
      </c>
      <c r="C16" s="406"/>
      <c r="D16" s="406" t="s">
        <v>200</v>
      </c>
      <c r="E16" s="429">
        <v>24000000</v>
      </c>
      <c r="F16" s="413"/>
      <c r="G16" s="411"/>
      <c r="H16" s="412"/>
      <c r="I16" s="433"/>
      <c r="J16" s="405"/>
      <c r="K16" s="433" t="str">
        <f t="shared" si="1"/>
        <v>ü</v>
      </c>
      <c r="L16" s="433"/>
    </row>
    <row r="17" spans="1:12" s="184" customFormat="1" ht="21">
      <c r="A17" s="409">
        <f t="shared" si="0"/>
        <v>11</v>
      </c>
      <c r="B17" s="405">
        <v>11</v>
      </c>
      <c r="C17" s="406"/>
      <c r="D17" s="406" t="s">
        <v>201</v>
      </c>
      <c r="E17" s="429">
        <v>27340000</v>
      </c>
      <c r="F17" s="413"/>
      <c r="G17" s="414"/>
      <c r="H17" s="415"/>
      <c r="I17" s="433" t="str">
        <f>+$D$1</f>
        <v>ü</v>
      </c>
      <c r="J17" s="405"/>
      <c r="K17" s="433" t="str">
        <f t="shared" si="1"/>
        <v>ü</v>
      </c>
      <c r="L17" s="433"/>
    </row>
    <row r="18" spans="1:12" s="184" customFormat="1" ht="21">
      <c r="A18" s="409">
        <f t="shared" si="0"/>
        <v>12</v>
      </c>
      <c r="B18" s="405">
        <v>12</v>
      </c>
      <c r="C18" s="406"/>
      <c r="D18" s="406" t="s">
        <v>202</v>
      </c>
      <c r="E18" s="429">
        <v>13780000</v>
      </c>
      <c r="F18" s="413"/>
      <c r="G18" s="414"/>
      <c r="H18" s="415"/>
      <c r="I18" s="433" t="str">
        <f>+$D$1</f>
        <v>ü</v>
      </c>
      <c r="J18" s="405"/>
      <c r="K18" s="433" t="str">
        <f t="shared" si="1"/>
        <v>ü</v>
      </c>
      <c r="L18" s="433"/>
    </row>
    <row r="19" spans="1:12" s="184" customFormat="1" ht="21">
      <c r="A19" s="409">
        <f t="shared" si="0"/>
        <v>13</v>
      </c>
      <c r="B19" s="405">
        <v>13</v>
      </c>
      <c r="C19" s="406"/>
      <c r="D19" s="406" t="s">
        <v>203</v>
      </c>
      <c r="E19" s="429">
        <v>16000000</v>
      </c>
      <c r="F19" s="410"/>
      <c r="G19" s="411"/>
      <c r="H19" s="412"/>
      <c r="I19" s="433"/>
      <c r="J19" s="405"/>
      <c r="K19" s="433" t="str">
        <f t="shared" si="1"/>
        <v>ü</v>
      </c>
      <c r="L19" s="433"/>
    </row>
    <row r="20" spans="1:12" s="184" customFormat="1" ht="21">
      <c r="A20" s="409">
        <f t="shared" si="0"/>
        <v>14</v>
      </c>
      <c r="B20" s="405">
        <v>14</v>
      </c>
      <c r="C20" s="406"/>
      <c r="D20" s="406" t="s">
        <v>204</v>
      </c>
      <c r="E20" s="429">
        <v>10550000</v>
      </c>
      <c r="F20" s="413"/>
      <c r="G20" s="411"/>
      <c r="H20" s="412"/>
      <c r="I20" s="433" t="str">
        <f>+$D$1</f>
        <v>ü</v>
      </c>
      <c r="J20" s="405"/>
      <c r="K20" s="433" t="str">
        <f t="shared" si="1"/>
        <v>ü</v>
      </c>
      <c r="L20" s="433"/>
    </row>
    <row r="21" spans="1:12" s="184" customFormat="1" ht="21">
      <c r="A21" s="409">
        <f t="shared" si="0"/>
        <v>15</v>
      </c>
      <c r="B21" s="405">
        <v>15</v>
      </c>
      <c r="C21" s="406"/>
      <c r="D21" s="406" t="s">
        <v>205</v>
      </c>
      <c r="E21" s="429">
        <v>11829000</v>
      </c>
      <c r="F21" s="410"/>
      <c r="G21" s="414"/>
      <c r="H21" s="415"/>
      <c r="I21" s="433"/>
      <c r="J21" s="405"/>
      <c r="K21" s="433" t="str">
        <f t="shared" si="1"/>
        <v>ü</v>
      </c>
      <c r="L21" s="433"/>
    </row>
    <row r="22" spans="1:12" s="184" customFormat="1" ht="21">
      <c r="A22" s="409">
        <f t="shared" si="0"/>
        <v>16</v>
      </c>
      <c r="B22" s="405">
        <v>16</v>
      </c>
      <c r="C22" s="406"/>
      <c r="D22" s="406" t="s">
        <v>206</v>
      </c>
      <c r="E22" s="429">
        <v>5558000</v>
      </c>
      <c r="F22" s="410"/>
      <c r="G22" s="411"/>
      <c r="H22" s="412"/>
      <c r="I22" s="433"/>
      <c r="J22" s="405"/>
      <c r="K22" s="433" t="str">
        <f t="shared" si="1"/>
        <v>ü</v>
      </c>
      <c r="L22" s="433"/>
    </row>
    <row r="23" spans="1:12" s="184" customFormat="1" ht="21">
      <c r="A23" s="409">
        <f t="shared" si="0"/>
        <v>17</v>
      </c>
      <c r="B23" s="405">
        <v>17</v>
      </c>
      <c r="C23" s="406"/>
      <c r="D23" s="406" t="s">
        <v>207</v>
      </c>
      <c r="E23" s="429">
        <v>4800000</v>
      </c>
      <c r="F23" s="410"/>
      <c r="G23" s="411"/>
      <c r="H23" s="412"/>
      <c r="I23" s="433"/>
      <c r="J23" s="102"/>
      <c r="K23" s="433" t="str">
        <f t="shared" si="1"/>
        <v>ü</v>
      </c>
      <c r="L23" s="433"/>
    </row>
    <row r="24" spans="1:12" s="184" customFormat="1" ht="21">
      <c r="A24" s="409">
        <f t="shared" si="0"/>
        <v>18</v>
      </c>
      <c r="B24" s="405">
        <v>18</v>
      </c>
      <c r="C24" s="416"/>
      <c r="D24" s="406" t="s">
        <v>493</v>
      </c>
      <c r="E24" s="429">
        <v>15000000</v>
      </c>
      <c r="F24" s="410"/>
      <c r="G24" s="411"/>
      <c r="H24" s="412"/>
      <c r="I24" s="433"/>
      <c r="J24" s="102"/>
      <c r="K24" s="433" t="str">
        <f t="shared" si="1"/>
        <v>ü</v>
      </c>
      <c r="L24" s="433"/>
    </row>
    <row r="25" spans="1:12" s="184" customFormat="1" ht="12">
      <c r="A25" s="409">
        <f t="shared" si="0"/>
        <v>19</v>
      </c>
      <c r="B25" s="405">
        <v>19</v>
      </c>
      <c r="C25" s="417"/>
      <c r="D25" s="406" t="s">
        <v>126</v>
      </c>
      <c r="E25" s="429">
        <v>2500000</v>
      </c>
      <c r="F25" s="413"/>
      <c r="G25" s="411"/>
      <c r="H25" s="412"/>
      <c r="I25" s="433"/>
      <c r="J25" s="102"/>
      <c r="K25" s="433" t="str">
        <f t="shared" si="1"/>
        <v>ü</v>
      </c>
      <c r="L25" s="433"/>
    </row>
    <row r="26" spans="1:12" s="184" customFormat="1" ht="12">
      <c r="A26" s="409">
        <f t="shared" si="0"/>
        <v>20</v>
      </c>
      <c r="B26" s="405">
        <v>20</v>
      </c>
      <c r="C26" s="418"/>
      <c r="D26" s="406" t="s">
        <v>116</v>
      </c>
      <c r="E26" s="429">
        <v>4000000</v>
      </c>
      <c r="F26" s="413"/>
      <c r="G26" s="411"/>
      <c r="H26" s="412"/>
      <c r="I26" s="433"/>
      <c r="J26" s="102"/>
      <c r="K26" s="433" t="str">
        <f t="shared" si="1"/>
        <v>ü</v>
      </c>
      <c r="L26" s="433"/>
    </row>
    <row r="27" spans="1:12" s="184" customFormat="1" ht="12">
      <c r="A27" s="409">
        <f t="shared" si="0"/>
        <v>21</v>
      </c>
      <c r="B27" s="405">
        <v>21</v>
      </c>
      <c r="C27" s="419"/>
      <c r="D27" s="406" t="s">
        <v>117</v>
      </c>
      <c r="E27" s="429">
        <v>15000000</v>
      </c>
      <c r="F27" s="413"/>
      <c r="G27" s="420"/>
      <c r="H27" s="415"/>
      <c r="I27" s="433" t="str">
        <f t="shared" ref="I27:I37" si="3">+$D$1</f>
        <v>ü</v>
      </c>
      <c r="J27" s="102"/>
      <c r="K27" s="433" t="str">
        <f t="shared" si="1"/>
        <v>ü</v>
      </c>
      <c r="L27" s="433"/>
    </row>
    <row r="28" spans="1:12" s="184" customFormat="1" ht="12">
      <c r="A28" s="409">
        <f t="shared" si="0"/>
        <v>22</v>
      </c>
      <c r="B28" s="405">
        <v>22</v>
      </c>
      <c r="C28" s="419"/>
      <c r="D28" s="406" t="s">
        <v>118</v>
      </c>
      <c r="E28" s="429">
        <v>20000000</v>
      </c>
      <c r="F28" s="413"/>
      <c r="G28" s="421"/>
      <c r="H28" s="412"/>
      <c r="I28" s="433" t="str">
        <f t="shared" si="3"/>
        <v>ü</v>
      </c>
      <c r="J28" s="102"/>
      <c r="K28" s="433" t="str">
        <f t="shared" si="1"/>
        <v>ü</v>
      </c>
      <c r="L28" s="433"/>
    </row>
    <row r="29" spans="1:12" s="184" customFormat="1" ht="12">
      <c r="A29" s="409">
        <f t="shared" si="0"/>
        <v>23</v>
      </c>
      <c r="B29" s="405">
        <v>23</v>
      </c>
      <c r="C29" s="419"/>
      <c r="D29" s="406" t="s">
        <v>127</v>
      </c>
      <c r="E29" s="429">
        <v>6511000</v>
      </c>
      <c r="F29" s="413"/>
      <c r="G29" s="414"/>
      <c r="H29" s="415"/>
      <c r="I29" s="433" t="str">
        <f t="shared" si="3"/>
        <v>ü</v>
      </c>
      <c r="J29" s="102"/>
      <c r="K29" s="433" t="str">
        <f t="shared" si="1"/>
        <v>ü</v>
      </c>
      <c r="L29" s="433"/>
    </row>
    <row r="30" spans="1:12" s="184" customFormat="1" ht="12">
      <c r="A30" s="409">
        <f t="shared" si="0"/>
        <v>24</v>
      </c>
      <c r="B30" s="405">
        <v>24</v>
      </c>
      <c r="C30" s="418"/>
      <c r="D30" s="406" t="s">
        <v>119</v>
      </c>
      <c r="E30" s="429">
        <v>4500000</v>
      </c>
      <c r="F30" s="413"/>
      <c r="G30" s="422"/>
      <c r="H30" s="422"/>
      <c r="I30" s="433" t="str">
        <f t="shared" si="3"/>
        <v>ü</v>
      </c>
      <c r="J30" s="102"/>
      <c r="K30" s="433" t="str">
        <f t="shared" si="1"/>
        <v>ü</v>
      </c>
      <c r="L30" s="433"/>
    </row>
    <row r="31" spans="1:12" s="184" customFormat="1" ht="12">
      <c r="A31" s="409">
        <f t="shared" si="0"/>
        <v>25</v>
      </c>
      <c r="B31" s="405">
        <v>25</v>
      </c>
      <c r="C31" s="406"/>
      <c r="D31" s="406" t="s">
        <v>120</v>
      </c>
      <c r="E31" s="429">
        <v>3500000</v>
      </c>
      <c r="F31" s="413"/>
      <c r="G31" s="414"/>
      <c r="H31" s="415"/>
      <c r="I31" s="433" t="str">
        <f t="shared" si="3"/>
        <v>ü</v>
      </c>
      <c r="J31" s="102"/>
      <c r="K31" s="433" t="str">
        <f t="shared" si="1"/>
        <v>ü</v>
      </c>
      <c r="L31" s="433"/>
    </row>
    <row r="32" spans="1:12" s="184" customFormat="1" ht="12">
      <c r="A32" s="409">
        <f t="shared" si="0"/>
        <v>26</v>
      </c>
      <c r="B32" s="405">
        <v>26</v>
      </c>
      <c r="C32" s="423"/>
      <c r="D32" s="406" t="s">
        <v>128</v>
      </c>
      <c r="E32" s="429">
        <v>5000000</v>
      </c>
      <c r="F32" s="413"/>
      <c r="G32" s="414"/>
      <c r="H32" s="415"/>
      <c r="I32" s="433" t="str">
        <f t="shared" si="3"/>
        <v>ü</v>
      </c>
      <c r="J32" s="181"/>
      <c r="K32" s="433"/>
      <c r="L32" s="433" t="str">
        <f>+$I$2</f>
        <v>ü</v>
      </c>
    </row>
    <row r="33" spans="1:12" s="184" customFormat="1" ht="12">
      <c r="A33" s="409">
        <f t="shared" si="0"/>
        <v>27</v>
      </c>
      <c r="B33" s="405">
        <v>27</v>
      </c>
      <c r="C33" s="423"/>
      <c r="D33" s="406" t="s">
        <v>121</v>
      </c>
      <c r="E33" s="429">
        <v>13376000</v>
      </c>
      <c r="F33" s="413"/>
      <c r="G33" s="414"/>
      <c r="H33" s="415"/>
      <c r="I33" s="433" t="str">
        <f t="shared" si="3"/>
        <v>ü</v>
      </c>
      <c r="J33" s="102"/>
      <c r="K33" s="433"/>
      <c r="L33" s="433" t="str">
        <f>+$I$2</f>
        <v>ü</v>
      </c>
    </row>
    <row r="34" spans="1:12" s="184" customFormat="1" ht="12">
      <c r="A34" s="409">
        <f t="shared" si="0"/>
        <v>28</v>
      </c>
      <c r="B34" s="405">
        <v>28</v>
      </c>
      <c r="C34" s="423"/>
      <c r="D34" s="406" t="s">
        <v>129</v>
      </c>
      <c r="E34" s="429">
        <v>3650000</v>
      </c>
      <c r="F34" s="413"/>
      <c r="G34" s="414"/>
      <c r="H34" s="415"/>
      <c r="I34" s="433" t="str">
        <f t="shared" si="3"/>
        <v>ü</v>
      </c>
      <c r="J34" s="102"/>
      <c r="K34" s="433" t="str">
        <f>+$I$2</f>
        <v>ü</v>
      </c>
      <c r="L34" s="433"/>
    </row>
    <row r="35" spans="1:12" ht="12">
      <c r="A35" s="409">
        <f t="shared" si="0"/>
        <v>29</v>
      </c>
      <c r="B35" s="405">
        <v>29</v>
      </c>
      <c r="C35" s="423"/>
      <c r="D35" s="406" t="s">
        <v>122</v>
      </c>
      <c r="E35" s="429">
        <v>13800000</v>
      </c>
      <c r="F35" s="413"/>
      <c r="G35" s="414"/>
      <c r="H35" s="415"/>
      <c r="I35" s="433" t="str">
        <f t="shared" si="3"/>
        <v>ü</v>
      </c>
      <c r="J35" s="102"/>
      <c r="K35" s="433" t="str">
        <f>+$I$2</f>
        <v>ü</v>
      </c>
      <c r="L35" s="433"/>
    </row>
    <row r="36" spans="1:12" ht="12">
      <c r="A36" s="409">
        <f t="shared" si="0"/>
        <v>30</v>
      </c>
      <c r="B36" s="405">
        <v>30</v>
      </c>
      <c r="C36" s="423"/>
      <c r="D36" s="406" t="s">
        <v>130</v>
      </c>
      <c r="E36" s="429">
        <v>2000000</v>
      </c>
      <c r="F36" s="413"/>
      <c r="G36" s="414"/>
      <c r="H36" s="415"/>
      <c r="I36" s="433" t="str">
        <f t="shared" si="3"/>
        <v>ü</v>
      </c>
      <c r="J36" s="102"/>
      <c r="K36" s="433" t="str">
        <f>+$I$2</f>
        <v>ü</v>
      </c>
      <c r="L36" s="433"/>
    </row>
    <row r="37" spans="1:12" ht="12">
      <c r="A37" s="409">
        <f t="shared" si="0"/>
        <v>31</v>
      </c>
      <c r="B37" s="405">
        <v>31</v>
      </c>
      <c r="C37" s="423"/>
      <c r="D37" s="406" t="s">
        <v>123</v>
      </c>
      <c r="E37" s="429">
        <v>2458197</v>
      </c>
      <c r="F37" s="413"/>
      <c r="G37" s="414"/>
      <c r="H37" s="415"/>
      <c r="I37" s="433" t="str">
        <f t="shared" si="3"/>
        <v>ü</v>
      </c>
      <c r="J37" s="102"/>
      <c r="K37" s="433" t="str">
        <f>+$I$2</f>
        <v>ü</v>
      </c>
      <c r="L37" s="433"/>
    </row>
    <row r="38" spans="1:12" ht="12">
      <c r="A38" s="424">
        <f t="shared" si="0"/>
        <v>32</v>
      </c>
      <c r="B38" s="405">
        <v>32</v>
      </c>
      <c r="C38" s="423"/>
      <c r="D38" s="406" t="s">
        <v>124</v>
      </c>
      <c r="E38" s="429">
        <v>2000000</v>
      </c>
      <c r="F38" s="410"/>
      <c r="G38" s="411"/>
      <c r="H38" s="412"/>
      <c r="I38" s="433"/>
      <c r="J38" s="102"/>
      <c r="K38" s="433" t="str">
        <f>+$I$2</f>
        <v>ü</v>
      </c>
      <c r="L38" s="433"/>
    </row>
    <row r="39" spans="1:12" ht="12">
      <c r="A39" s="409">
        <f t="shared" si="0"/>
        <v>33</v>
      </c>
      <c r="B39" s="405">
        <v>33</v>
      </c>
      <c r="C39" s="423"/>
      <c r="D39" s="406" t="s">
        <v>125</v>
      </c>
      <c r="E39" s="429">
        <v>2000000</v>
      </c>
      <c r="F39" s="413"/>
      <c r="G39" s="425"/>
      <c r="H39" s="425"/>
      <c r="I39" s="433" t="str">
        <f>+$D$1</f>
        <v>ü</v>
      </c>
      <c r="J39" s="102"/>
      <c r="K39" s="433"/>
      <c r="L39" s="433" t="str">
        <f>+$I$2</f>
        <v>ü</v>
      </c>
    </row>
    <row r="40" spans="1:12" ht="12">
      <c r="A40" s="409">
        <f t="shared" si="0"/>
        <v>34</v>
      </c>
      <c r="B40" s="145">
        <v>1</v>
      </c>
      <c r="C40" s="406" t="s">
        <v>133</v>
      </c>
      <c r="D40" s="406" t="s">
        <v>134</v>
      </c>
      <c r="E40" s="429">
        <v>630000</v>
      </c>
      <c r="F40" s="413"/>
      <c r="G40" s="414"/>
      <c r="H40" s="415"/>
      <c r="I40" s="433" t="str">
        <f>+$D$1</f>
        <v>ü</v>
      </c>
      <c r="J40" s="102"/>
      <c r="K40" s="433" t="str">
        <f t="shared" ref="K40:K46" si="4">+$I$2</f>
        <v>ü</v>
      </c>
      <c r="L40" s="433"/>
    </row>
    <row r="41" spans="1:12" ht="12">
      <c r="A41" s="409">
        <f t="shared" si="0"/>
        <v>35</v>
      </c>
      <c r="B41" s="145">
        <v>2</v>
      </c>
      <c r="C41" s="406"/>
      <c r="D41" s="406" t="s">
        <v>135</v>
      </c>
      <c r="E41" s="429">
        <v>1940000</v>
      </c>
      <c r="F41" s="410"/>
      <c r="G41" s="414"/>
      <c r="H41" s="415"/>
      <c r="I41" s="433"/>
      <c r="J41" s="102"/>
      <c r="K41" s="433" t="str">
        <f t="shared" si="4"/>
        <v>ü</v>
      </c>
      <c r="L41" s="433"/>
    </row>
    <row r="42" spans="1:12" ht="12">
      <c r="A42" s="409">
        <f>A41+1</f>
        <v>36</v>
      </c>
      <c r="B42" s="145">
        <v>3</v>
      </c>
      <c r="C42" s="406"/>
      <c r="D42" s="406"/>
      <c r="E42" s="429"/>
      <c r="F42" s="410"/>
      <c r="G42" s="414"/>
      <c r="H42" s="415"/>
      <c r="I42" s="433"/>
      <c r="J42" s="102"/>
      <c r="K42" s="433"/>
      <c r="L42" s="433"/>
    </row>
    <row r="43" spans="1:12" ht="12">
      <c r="A43" s="409">
        <f t="shared" si="0"/>
        <v>37</v>
      </c>
      <c r="B43" s="434">
        <v>1</v>
      </c>
      <c r="C43" s="406" t="s">
        <v>136</v>
      </c>
      <c r="D43" s="406" t="s">
        <v>137</v>
      </c>
      <c r="E43" s="429">
        <v>23450000</v>
      </c>
      <c r="F43" s="413"/>
      <c r="G43" s="414"/>
      <c r="H43" s="415"/>
      <c r="I43" s="433" t="str">
        <f t="shared" ref="I43:I80" si="5">+$D$1</f>
        <v>ü</v>
      </c>
      <c r="J43" s="102"/>
      <c r="K43" s="433" t="str">
        <f t="shared" si="4"/>
        <v>ü</v>
      </c>
      <c r="L43" s="433"/>
    </row>
    <row r="44" spans="1:12" ht="12">
      <c r="A44" s="409">
        <f t="shared" si="0"/>
        <v>38</v>
      </c>
      <c r="B44" s="434">
        <v>2</v>
      </c>
      <c r="C44" s="406"/>
      <c r="D44" s="406" t="s">
        <v>138</v>
      </c>
      <c r="E44" s="429">
        <v>6300000</v>
      </c>
      <c r="F44" s="413"/>
      <c r="G44" s="414"/>
      <c r="H44" s="415"/>
      <c r="I44" s="433" t="str">
        <f t="shared" si="5"/>
        <v>ü</v>
      </c>
      <c r="J44" s="102"/>
      <c r="K44" s="433" t="str">
        <f t="shared" si="4"/>
        <v>ü</v>
      </c>
      <c r="L44" s="433"/>
    </row>
    <row r="45" spans="1:12" ht="12">
      <c r="A45" s="409">
        <f t="shared" si="0"/>
        <v>39</v>
      </c>
      <c r="B45" s="434">
        <v>3</v>
      </c>
      <c r="C45" s="406"/>
      <c r="D45" s="406" t="s">
        <v>139</v>
      </c>
      <c r="E45" s="429">
        <v>3109000</v>
      </c>
      <c r="F45" s="413"/>
      <c r="G45" s="414"/>
      <c r="H45" s="415"/>
      <c r="I45" s="433" t="str">
        <f t="shared" si="5"/>
        <v>ü</v>
      </c>
      <c r="J45" s="102"/>
      <c r="K45" s="433" t="str">
        <f t="shared" si="4"/>
        <v>ü</v>
      </c>
      <c r="L45" s="433"/>
    </row>
    <row r="46" spans="1:12" ht="12">
      <c r="A46" s="409">
        <f t="shared" si="0"/>
        <v>40</v>
      </c>
      <c r="B46" s="434">
        <v>4</v>
      </c>
      <c r="C46" s="406"/>
      <c r="D46" s="406" t="s">
        <v>140</v>
      </c>
      <c r="E46" s="429">
        <v>10530000</v>
      </c>
      <c r="F46" s="413"/>
      <c r="G46" s="411"/>
      <c r="H46" s="412"/>
      <c r="I46" s="433" t="str">
        <f t="shared" si="5"/>
        <v>ü</v>
      </c>
      <c r="J46" s="102"/>
      <c r="K46" s="433" t="str">
        <f t="shared" si="4"/>
        <v>ü</v>
      </c>
      <c r="L46" s="433"/>
    </row>
    <row r="47" spans="1:12" ht="12">
      <c r="A47" s="409">
        <f t="shared" si="0"/>
        <v>41</v>
      </c>
      <c r="B47" s="434">
        <v>5</v>
      </c>
      <c r="C47" s="406"/>
      <c r="D47" s="406" t="s">
        <v>141</v>
      </c>
      <c r="E47" s="429">
        <v>2000000</v>
      </c>
      <c r="F47" s="413"/>
      <c r="G47" s="414"/>
      <c r="H47" s="415"/>
      <c r="I47" s="433" t="str">
        <f t="shared" si="5"/>
        <v>ü</v>
      </c>
      <c r="J47" s="102"/>
      <c r="K47" s="433"/>
      <c r="L47" s="433" t="str">
        <f>+$I$2</f>
        <v>ü</v>
      </c>
    </row>
    <row r="48" spans="1:12" ht="12">
      <c r="A48" s="409">
        <f t="shared" si="0"/>
        <v>42</v>
      </c>
      <c r="B48" s="434">
        <v>6</v>
      </c>
      <c r="C48" s="423"/>
      <c r="D48" s="406" t="s">
        <v>142</v>
      </c>
      <c r="E48" s="429">
        <v>2000000</v>
      </c>
      <c r="F48" s="413"/>
      <c r="G48" s="414"/>
      <c r="H48" s="415"/>
      <c r="I48" s="433" t="str">
        <f t="shared" si="5"/>
        <v>ü</v>
      </c>
      <c r="J48" s="102"/>
      <c r="K48" s="433" t="str">
        <f t="shared" ref="K48:K85" si="6">+$I$2</f>
        <v>ü</v>
      </c>
      <c r="L48" s="433"/>
    </row>
    <row r="49" spans="1:12" ht="12">
      <c r="A49" s="409">
        <f t="shared" si="0"/>
        <v>43</v>
      </c>
      <c r="B49" s="434">
        <v>7</v>
      </c>
      <c r="C49" s="423"/>
      <c r="D49" s="406" t="s">
        <v>143</v>
      </c>
      <c r="E49" s="429">
        <v>754000</v>
      </c>
      <c r="F49" s="413"/>
      <c r="G49" s="414"/>
      <c r="H49" s="415"/>
      <c r="I49" s="433" t="str">
        <f t="shared" si="5"/>
        <v>ü</v>
      </c>
      <c r="J49" s="102"/>
      <c r="K49" s="433" t="str">
        <f t="shared" si="6"/>
        <v>ü</v>
      </c>
      <c r="L49" s="433"/>
    </row>
    <row r="50" spans="1:12" ht="12">
      <c r="A50" s="409">
        <f t="shared" si="0"/>
        <v>44</v>
      </c>
      <c r="B50" s="434">
        <v>8</v>
      </c>
      <c r="C50" s="423"/>
      <c r="D50" s="406" t="s">
        <v>144</v>
      </c>
      <c r="E50" s="429">
        <v>700000</v>
      </c>
      <c r="F50" s="413"/>
      <c r="G50" s="414"/>
      <c r="H50" s="415"/>
      <c r="I50" s="433" t="str">
        <f t="shared" si="5"/>
        <v>ü</v>
      </c>
      <c r="J50" s="102"/>
      <c r="K50" s="433" t="str">
        <f t="shared" si="6"/>
        <v>ü</v>
      </c>
      <c r="L50" s="433"/>
    </row>
    <row r="51" spans="1:12" ht="12">
      <c r="A51" s="409">
        <f t="shared" si="0"/>
        <v>45</v>
      </c>
      <c r="B51" s="434">
        <v>9</v>
      </c>
      <c r="C51" s="423"/>
      <c r="D51" s="406" t="s">
        <v>145</v>
      </c>
      <c r="E51" s="429">
        <v>1900000</v>
      </c>
      <c r="F51" s="413"/>
      <c r="G51" s="414"/>
      <c r="H51" s="415"/>
      <c r="I51" s="433" t="str">
        <f t="shared" si="5"/>
        <v>ü</v>
      </c>
      <c r="J51" s="102"/>
      <c r="K51" s="433" t="str">
        <f t="shared" si="6"/>
        <v>ü</v>
      </c>
      <c r="L51" s="433"/>
    </row>
    <row r="52" spans="1:12" ht="12">
      <c r="A52" s="409">
        <f t="shared" si="0"/>
        <v>46</v>
      </c>
      <c r="B52" s="145">
        <v>1</v>
      </c>
      <c r="C52" s="406" t="s">
        <v>146</v>
      </c>
      <c r="D52" s="406" t="s">
        <v>147</v>
      </c>
      <c r="E52" s="429">
        <v>3455000</v>
      </c>
      <c r="F52" s="413"/>
      <c r="G52" s="414"/>
      <c r="H52" s="415"/>
      <c r="I52" s="433" t="str">
        <f t="shared" si="5"/>
        <v>ü</v>
      </c>
      <c r="J52" s="102"/>
      <c r="K52" s="433" t="str">
        <f t="shared" si="6"/>
        <v>ü</v>
      </c>
      <c r="L52" s="433"/>
    </row>
    <row r="53" spans="1:12" ht="12">
      <c r="A53" s="409">
        <f t="shared" si="0"/>
        <v>47</v>
      </c>
      <c r="B53" s="145">
        <v>2</v>
      </c>
      <c r="C53" s="406"/>
      <c r="D53" s="406" t="s">
        <v>148</v>
      </c>
      <c r="E53" s="429">
        <v>3432000</v>
      </c>
      <c r="F53" s="413"/>
      <c r="G53" s="414"/>
      <c r="H53" s="415"/>
      <c r="I53" s="433" t="str">
        <f t="shared" si="5"/>
        <v>ü</v>
      </c>
      <c r="J53" s="102"/>
      <c r="K53" s="433" t="str">
        <f t="shared" si="6"/>
        <v>ü</v>
      </c>
      <c r="L53" s="433"/>
    </row>
    <row r="54" spans="1:12" ht="12">
      <c r="A54" s="409">
        <f t="shared" si="0"/>
        <v>48</v>
      </c>
      <c r="B54" s="145">
        <v>3</v>
      </c>
      <c r="C54" s="406"/>
      <c r="D54" s="406" t="s">
        <v>149</v>
      </c>
      <c r="E54" s="429">
        <v>8000000</v>
      </c>
      <c r="F54" s="413"/>
      <c r="G54" s="414"/>
      <c r="H54" s="415"/>
      <c r="I54" s="433" t="str">
        <f t="shared" si="5"/>
        <v>ü</v>
      </c>
      <c r="J54" s="102"/>
      <c r="K54" s="433" t="str">
        <f t="shared" si="6"/>
        <v>ü</v>
      </c>
      <c r="L54" s="433"/>
    </row>
    <row r="55" spans="1:12" ht="12">
      <c r="A55" s="409">
        <f>A54+1</f>
        <v>49</v>
      </c>
      <c r="B55" s="145">
        <v>4</v>
      </c>
      <c r="C55" s="406"/>
      <c r="D55" s="406"/>
      <c r="E55" s="429"/>
      <c r="F55" s="413"/>
      <c r="G55" s="414"/>
      <c r="H55" s="415"/>
      <c r="I55" s="433"/>
      <c r="J55" s="102"/>
      <c r="K55" s="433"/>
      <c r="L55" s="433"/>
    </row>
    <row r="56" spans="1:12" ht="12">
      <c r="A56" s="409">
        <f t="shared" si="0"/>
        <v>50</v>
      </c>
      <c r="B56" s="434">
        <v>1</v>
      </c>
      <c r="C56" s="406" t="s">
        <v>150</v>
      </c>
      <c r="D56" s="406" t="s">
        <v>151</v>
      </c>
      <c r="E56" s="429">
        <v>49465116</v>
      </c>
      <c r="F56" s="413"/>
      <c r="G56" s="414"/>
      <c r="H56" s="415"/>
      <c r="I56" s="433" t="str">
        <f t="shared" si="5"/>
        <v>ü</v>
      </c>
      <c r="J56" s="102"/>
      <c r="K56" s="433" t="str">
        <f t="shared" si="6"/>
        <v>ü</v>
      </c>
      <c r="L56" s="433"/>
    </row>
    <row r="57" spans="1:12" ht="12">
      <c r="A57" s="409">
        <f t="shared" si="0"/>
        <v>51</v>
      </c>
      <c r="B57" s="434">
        <v>2</v>
      </c>
      <c r="C57" s="406"/>
      <c r="D57" s="406" t="s">
        <v>152</v>
      </c>
      <c r="E57" s="429">
        <v>776000</v>
      </c>
      <c r="F57" s="413"/>
      <c r="G57" s="414"/>
      <c r="H57" s="415"/>
      <c r="I57" s="433" t="str">
        <f t="shared" si="5"/>
        <v>ü</v>
      </c>
      <c r="J57" s="102"/>
      <c r="K57" s="433" t="str">
        <f t="shared" si="6"/>
        <v>ü</v>
      </c>
      <c r="L57" s="433"/>
    </row>
    <row r="58" spans="1:12" ht="12">
      <c r="A58" s="409">
        <f t="shared" si="0"/>
        <v>52</v>
      </c>
      <c r="B58" s="434">
        <v>3</v>
      </c>
      <c r="C58" s="406"/>
      <c r="D58" s="406" t="s">
        <v>153</v>
      </c>
      <c r="E58" s="429">
        <v>1448000</v>
      </c>
      <c r="F58" s="413"/>
      <c r="G58" s="414"/>
      <c r="H58" s="415"/>
      <c r="I58" s="433" t="str">
        <f t="shared" si="5"/>
        <v>ü</v>
      </c>
      <c r="J58" s="102"/>
      <c r="K58" s="433" t="str">
        <f t="shared" si="6"/>
        <v>ü</v>
      </c>
      <c r="L58" s="433"/>
    </row>
    <row r="59" spans="1:12" ht="12">
      <c r="A59" s="409">
        <f t="shared" si="0"/>
        <v>53</v>
      </c>
      <c r="B59" s="434">
        <v>4</v>
      </c>
      <c r="C59" s="406"/>
      <c r="D59" s="406" t="s">
        <v>154</v>
      </c>
      <c r="E59" s="429">
        <v>300000</v>
      </c>
      <c r="F59" s="413"/>
      <c r="G59" s="414"/>
      <c r="H59" s="415"/>
      <c r="I59" s="433" t="str">
        <f t="shared" si="5"/>
        <v>ü</v>
      </c>
      <c r="J59" s="102"/>
      <c r="K59" s="433" t="str">
        <f t="shared" si="6"/>
        <v>ü</v>
      </c>
      <c r="L59" s="433"/>
    </row>
    <row r="60" spans="1:12" ht="12">
      <c r="A60" s="409">
        <f t="shared" si="0"/>
        <v>54</v>
      </c>
      <c r="B60" s="434">
        <v>5</v>
      </c>
      <c r="C60" s="406"/>
      <c r="D60" s="406" t="s">
        <v>155</v>
      </c>
      <c r="E60" s="429">
        <v>2352400</v>
      </c>
      <c r="F60" s="413"/>
      <c r="G60" s="414"/>
      <c r="H60" s="415"/>
      <c r="I60" s="433" t="str">
        <f t="shared" si="5"/>
        <v>ü</v>
      </c>
      <c r="J60" s="102"/>
      <c r="K60" s="433" t="str">
        <f t="shared" si="6"/>
        <v>ü</v>
      </c>
      <c r="L60" s="433"/>
    </row>
    <row r="61" spans="1:12" ht="12">
      <c r="A61" s="409">
        <f t="shared" si="0"/>
        <v>55</v>
      </c>
      <c r="B61" s="434">
        <v>6</v>
      </c>
      <c r="C61" s="406"/>
      <c r="D61" s="406" t="s">
        <v>156</v>
      </c>
      <c r="E61" s="429">
        <v>8086000</v>
      </c>
      <c r="F61" s="413"/>
      <c r="G61" s="414"/>
      <c r="H61" s="415"/>
      <c r="I61" s="433" t="str">
        <f t="shared" si="5"/>
        <v>ü</v>
      </c>
      <c r="J61" s="102"/>
      <c r="K61" s="433" t="str">
        <f t="shared" si="6"/>
        <v>ü</v>
      </c>
      <c r="L61" s="433"/>
    </row>
    <row r="62" spans="1:12" ht="12">
      <c r="A62" s="409">
        <f t="shared" si="0"/>
        <v>56</v>
      </c>
      <c r="B62" s="434">
        <v>7</v>
      </c>
      <c r="C62" s="406"/>
      <c r="D62" s="406" t="s">
        <v>157</v>
      </c>
      <c r="E62" s="429">
        <v>4579479</v>
      </c>
      <c r="F62" s="413"/>
      <c r="G62" s="414"/>
      <c r="H62" s="415"/>
      <c r="I62" s="433" t="str">
        <f t="shared" si="5"/>
        <v>ü</v>
      </c>
      <c r="J62" s="102"/>
      <c r="K62" s="433" t="str">
        <f t="shared" si="6"/>
        <v>ü</v>
      </c>
      <c r="L62" s="433"/>
    </row>
    <row r="63" spans="1:12" ht="12">
      <c r="A63" s="409">
        <f t="shared" si="0"/>
        <v>57</v>
      </c>
      <c r="B63" s="434">
        <v>8</v>
      </c>
      <c r="C63" s="406"/>
      <c r="D63" s="406" t="s">
        <v>158</v>
      </c>
      <c r="E63" s="429">
        <v>2658000</v>
      </c>
      <c r="F63" s="413"/>
      <c r="G63" s="414"/>
      <c r="H63" s="415"/>
      <c r="I63" s="433" t="str">
        <f t="shared" si="5"/>
        <v>ü</v>
      </c>
      <c r="J63" s="102"/>
      <c r="K63" s="433" t="str">
        <f t="shared" si="6"/>
        <v>ü</v>
      </c>
      <c r="L63" s="433"/>
    </row>
    <row r="64" spans="1:12" ht="12">
      <c r="A64" s="409">
        <f t="shared" si="0"/>
        <v>58</v>
      </c>
      <c r="B64" s="434">
        <v>9</v>
      </c>
      <c r="C64" s="406"/>
      <c r="D64" s="406" t="s">
        <v>159</v>
      </c>
      <c r="E64" s="429">
        <v>1000000</v>
      </c>
      <c r="F64" s="413"/>
      <c r="G64" s="414"/>
      <c r="H64" s="415"/>
      <c r="I64" s="433" t="str">
        <f t="shared" si="5"/>
        <v>ü</v>
      </c>
      <c r="J64" s="102"/>
      <c r="K64" s="433" t="str">
        <f t="shared" si="6"/>
        <v>ü</v>
      </c>
      <c r="L64" s="433"/>
    </row>
    <row r="65" spans="1:12" ht="12">
      <c r="A65" s="409">
        <f t="shared" si="0"/>
        <v>59</v>
      </c>
      <c r="B65" s="145">
        <v>1</v>
      </c>
      <c r="C65" s="426" t="s">
        <v>160</v>
      </c>
      <c r="D65" s="426" t="s">
        <v>131</v>
      </c>
      <c r="E65" s="430">
        <v>1200000</v>
      </c>
      <c r="F65" s="413"/>
      <c r="G65" s="414"/>
      <c r="H65" s="415"/>
      <c r="I65" s="433" t="str">
        <f t="shared" si="5"/>
        <v>ü</v>
      </c>
      <c r="J65" s="102"/>
      <c r="K65" s="433" t="str">
        <f t="shared" si="6"/>
        <v>ü</v>
      </c>
      <c r="L65" s="433"/>
    </row>
    <row r="66" spans="1:12" ht="12">
      <c r="A66" s="409">
        <f t="shared" si="0"/>
        <v>60</v>
      </c>
      <c r="B66" s="145">
        <v>2</v>
      </c>
      <c r="C66" s="426" t="s">
        <v>161</v>
      </c>
      <c r="D66" s="426" t="s">
        <v>162</v>
      </c>
      <c r="E66" s="430">
        <v>1000000</v>
      </c>
      <c r="F66" s="413"/>
      <c r="G66" s="414"/>
      <c r="H66" s="415"/>
      <c r="I66" s="433" t="str">
        <f t="shared" si="5"/>
        <v>ü</v>
      </c>
      <c r="J66" s="102"/>
      <c r="K66" s="433" t="str">
        <f t="shared" si="6"/>
        <v>ü</v>
      </c>
      <c r="L66" s="433"/>
    </row>
    <row r="67" spans="1:12" ht="12">
      <c r="A67" s="409">
        <f t="shared" si="0"/>
        <v>61</v>
      </c>
      <c r="B67" s="145">
        <v>3</v>
      </c>
      <c r="C67" s="426"/>
      <c r="D67" s="426" t="s">
        <v>163</v>
      </c>
      <c r="E67" s="430">
        <v>4000000</v>
      </c>
      <c r="F67" s="413"/>
      <c r="G67" s="414"/>
      <c r="H67" s="415"/>
      <c r="I67" s="433" t="str">
        <f t="shared" si="5"/>
        <v>ü</v>
      </c>
      <c r="J67" s="102"/>
      <c r="K67" s="433" t="str">
        <f t="shared" si="6"/>
        <v>ü</v>
      </c>
      <c r="L67" s="433"/>
    </row>
    <row r="68" spans="1:12" ht="12">
      <c r="A68" s="409">
        <f t="shared" si="0"/>
        <v>62</v>
      </c>
      <c r="B68" s="434">
        <v>1</v>
      </c>
      <c r="C68" s="426" t="s">
        <v>164</v>
      </c>
      <c r="D68" s="426" t="s">
        <v>165</v>
      </c>
      <c r="E68" s="430">
        <v>10000000</v>
      </c>
      <c r="F68" s="413"/>
      <c r="G68" s="414"/>
      <c r="H68" s="415"/>
      <c r="I68" s="433" t="str">
        <f t="shared" si="5"/>
        <v>ü</v>
      </c>
      <c r="J68" s="102"/>
      <c r="K68" s="433" t="str">
        <f t="shared" si="6"/>
        <v>ü</v>
      </c>
      <c r="L68" s="433"/>
    </row>
    <row r="69" spans="1:12" ht="12">
      <c r="A69" s="409">
        <f t="shared" si="0"/>
        <v>63</v>
      </c>
      <c r="B69" s="434">
        <v>2</v>
      </c>
      <c r="C69" s="426"/>
      <c r="D69" s="426" t="s">
        <v>166</v>
      </c>
      <c r="E69" s="430">
        <v>457600</v>
      </c>
      <c r="F69" s="413"/>
      <c r="G69" s="414"/>
      <c r="H69" s="415"/>
      <c r="I69" s="433" t="str">
        <f t="shared" si="5"/>
        <v>ü</v>
      </c>
      <c r="J69" s="102"/>
      <c r="K69" s="433" t="str">
        <f t="shared" si="6"/>
        <v>ü</v>
      </c>
      <c r="L69" s="433"/>
    </row>
    <row r="70" spans="1:12" ht="12">
      <c r="A70" s="409">
        <f t="shared" si="0"/>
        <v>64</v>
      </c>
      <c r="B70" s="434">
        <v>3</v>
      </c>
      <c r="C70" s="426"/>
      <c r="D70" s="426" t="s">
        <v>167</v>
      </c>
      <c r="E70" s="430">
        <v>1500000</v>
      </c>
      <c r="F70" s="413"/>
      <c r="G70" s="414"/>
      <c r="H70" s="415"/>
      <c r="I70" s="433" t="str">
        <f t="shared" si="5"/>
        <v>ü</v>
      </c>
      <c r="J70" s="102"/>
      <c r="K70" s="433" t="str">
        <f t="shared" si="6"/>
        <v>ü</v>
      </c>
      <c r="L70" s="433"/>
    </row>
    <row r="71" spans="1:12" ht="10.5" customHeight="1">
      <c r="A71" s="409">
        <f t="shared" si="0"/>
        <v>65</v>
      </c>
      <c r="B71" s="145">
        <v>1</v>
      </c>
      <c r="C71" s="427" t="s">
        <v>168</v>
      </c>
      <c r="D71" s="427" t="s">
        <v>169</v>
      </c>
      <c r="E71" s="431">
        <v>300000</v>
      </c>
      <c r="F71" s="413"/>
      <c r="G71" s="414"/>
      <c r="H71" s="415"/>
      <c r="I71" s="433" t="str">
        <f t="shared" si="5"/>
        <v>ü</v>
      </c>
      <c r="J71" s="102"/>
      <c r="K71" s="433" t="str">
        <f t="shared" si="6"/>
        <v>ü</v>
      </c>
      <c r="L71" s="433"/>
    </row>
    <row r="72" spans="1:12" ht="12">
      <c r="A72" s="409">
        <f t="shared" si="0"/>
        <v>66</v>
      </c>
      <c r="B72" s="145">
        <v>2</v>
      </c>
      <c r="C72" s="427" t="s">
        <v>170</v>
      </c>
      <c r="D72" s="427" t="s">
        <v>171</v>
      </c>
      <c r="E72" s="431">
        <v>2201800</v>
      </c>
      <c r="F72" s="413"/>
      <c r="G72" s="414"/>
      <c r="H72" s="415"/>
      <c r="I72" s="433" t="str">
        <f t="shared" si="5"/>
        <v>ü</v>
      </c>
      <c r="J72" s="102"/>
      <c r="K72" s="433" t="str">
        <f t="shared" si="6"/>
        <v>ü</v>
      </c>
      <c r="L72" s="433"/>
    </row>
    <row r="73" spans="1:12" ht="12">
      <c r="A73" s="409">
        <f t="shared" ref="A73:A85" si="7">A72+1</f>
        <v>67</v>
      </c>
      <c r="B73" s="145">
        <v>3</v>
      </c>
      <c r="C73" s="427"/>
      <c r="D73" s="427" t="s">
        <v>172</v>
      </c>
      <c r="E73" s="431">
        <v>2250000</v>
      </c>
      <c r="F73" s="413"/>
      <c r="G73" s="414"/>
      <c r="H73" s="415"/>
      <c r="I73" s="433" t="str">
        <f t="shared" si="5"/>
        <v>ü</v>
      </c>
      <c r="J73" s="102"/>
      <c r="K73" s="433" t="str">
        <f t="shared" si="6"/>
        <v>ü</v>
      </c>
      <c r="L73" s="433"/>
    </row>
    <row r="74" spans="1:12" ht="12">
      <c r="A74" s="409">
        <f t="shared" si="7"/>
        <v>68</v>
      </c>
      <c r="B74" s="145">
        <v>4</v>
      </c>
      <c r="C74" s="427"/>
      <c r="D74" s="427" t="s">
        <v>173</v>
      </c>
      <c r="E74" s="431">
        <v>450000</v>
      </c>
      <c r="F74" s="413"/>
      <c r="G74" s="414"/>
      <c r="H74" s="415"/>
      <c r="I74" s="433" t="str">
        <f t="shared" si="5"/>
        <v>ü</v>
      </c>
      <c r="J74" s="102"/>
      <c r="K74" s="433" t="str">
        <f t="shared" si="6"/>
        <v>ü</v>
      </c>
      <c r="L74" s="433"/>
    </row>
    <row r="75" spans="1:12" ht="12">
      <c r="A75" s="409">
        <f t="shared" si="7"/>
        <v>69</v>
      </c>
      <c r="B75" s="145">
        <v>5</v>
      </c>
      <c r="C75" s="427"/>
      <c r="D75" s="427" t="s">
        <v>174</v>
      </c>
      <c r="E75" s="431">
        <v>300000</v>
      </c>
      <c r="F75" s="413"/>
      <c r="G75" s="414"/>
      <c r="H75" s="415"/>
      <c r="I75" s="433" t="str">
        <f t="shared" si="5"/>
        <v>ü</v>
      </c>
      <c r="J75" s="102"/>
      <c r="K75" s="433" t="str">
        <f t="shared" si="6"/>
        <v>ü</v>
      </c>
      <c r="L75" s="433"/>
    </row>
    <row r="76" spans="1:12" ht="12">
      <c r="A76" s="409">
        <f t="shared" si="7"/>
        <v>70</v>
      </c>
      <c r="B76" s="145">
        <v>6</v>
      </c>
      <c r="C76" s="427"/>
      <c r="D76" s="427" t="s">
        <v>175</v>
      </c>
      <c r="E76" s="431">
        <v>7850000</v>
      </c>
      <c r="F76" s="413"/>
      <c r="G76" s="414"/>
      <c r="H76" s="415"/>
      <c r="I76" s="433" t="str">
        <f t="shared" si="5"/>
        <v>ü</v>
      </c>
      <c r="J76" s="102"/>
      <c r="K76" s="433" t="str">
        <f t="shared" si="6"/>
        <v>ü</v>
      </c>
      <c r="L76" s="433"/>
    </row>
    <row r="77" spans="1:12" ht="12">
      <c r="A77" s="409">
        <f t="shared" si="7"/>
        <v>71</v>
      </c>
      <c r="B77" s="145"/>
      <c r="C77" s="427"/>
      <c r="D77" s="427" t="s">
        <v>176</v>
      </c>
      <c r="E77" s="431">
        <v>800000</v>
      </c>
      <c r="F77" s="413"/>
      <c r="G77" s="414"/>
      <c r="H77" s="415"/>
      <c r="I77" s="433" t="str">
        <f t="shared" si="5"/>
        <v>ü</v>
      </c>
      <c r="J77" s="102"/>
      <c r="K77" s="433" t="str">
        <f t="shared" si="6"/>
        <v>ü</v>
      </c>
      <c r="L77" s="433"/>
    </row>
    <row r="78" spans="1:12" ht="12">
      <c r="A78" s="409">
        <f t="shared" si="7"/>
        <v>72</v>
      </c>
      <c r="B78" s="145"/>
      <c r="C78" s="427" t="s">
        <v>177</v>
      </c>
      <c r="D78" s="427" t="s">
        <v>178</v>
      </c>
      <c r="E78" s="431">
        <v>1000000</v>
      </c>
      <c r="F78" s="413"/>
      <c r="G78" s="414"/>
      <c r="H78" s="415"/>
      <c r="I78" s="433" t="str">
        <f t="shared" si="5"/>
        <v>ü</v>
      </c>
      <c r="J78" s="102"/>
      <c r="K78" s="433" t="str">
        <f t="shared" si="6"/>
        <v>ü</v>
      </c>
      <c r="L78" s="433"/>
    </row>
    <row r="79" spans="1:12" ht="12">
      <c r="A79" s="409">
        <f t="shared" si="7"/>
        <v>73</v>
      </c>
      <c r="B79" s="434">
        <v>1</v>
      </c>
      <c r="C79" s="427" t="s">
        <v>179</v>
      </c>
      <c r="D79" s="427" t="s">
        <v>180</v>
      </c>
      <c r="E79" s="431">
        <v>4375000</v>
      </c>
      <c r="F79" s="413"/>
      <c r="G79" s="414"/>
      <c r="H79" s="415"/>
      <c r="I79" s="433" t="str">
        <f t="shared" si="5"/>
        <v>ü</v>
      </c>
      <c r="J79" s="102"/>
      <c r="K79" s="433" t="str">
        <f t="shared" si="6"/>
        <v>ü</v>
      </c>
      <c r="L79" s="433"/>
    </row>
    <row r="80" spans="1:12" ht="12">
      <c r="A80" s="409">
        <f t="shared" si="7"/>
        <v>74</v>
      </c>
      <c r="B80" s="434">
        <v>2</v>
      </c>
      <c r="C80" s="427"/>
      <c r="D80" s="427" t="s">
        <v>181</v>
      </c>
      <c r="E80" s="431">
        <v>599000</v>
      </c>
      <c r="F80" s="413"/>
      <c r="G80" s="414"/>
      <c r="H80" s="415"/>
      <c r="I80" s="433" t="str">
        <f t="shared" si="5"/>
        <v>ü</v>
      </c>
      <c r="J80" s="102"/>
      <c r="K80" s="433" t="str">
        <f t="shared" si="6"/>
        <v>ü</v>
      </c>
      <c r="L80" s="433"/>
    </row>
    <row r="81" spans="1:12" ht="12">
      <c r="A81" s="409">
        <f t="shared" si="7"/>
        <v>75</v>
      </c>
      <c r="B81" s="434">
        <v>3</v>
      </c>
      <c r="C81" s="427"/>
      <c r="D81" s="427" t="s">
        <v>182</v>
      </c>
      <c r="E81" s="431">
        <v>1160000</v>
      </c>
      <c r="F81" s="413"/>
      <c r="G81" s="411"/>
      <c r="H81" s="421"/>
      <c r="I81" s="433"/>
      <c r="J81" s="102"/>
      <c r="K81" s="433" t="str">
        <f t="shared" si="6"/>
        <v>ü</v>
      </c>
      <c r="L81" s="433"/>
    </row>
    <row r="82" spans="1:12" ht="12">
      <c r="A82" s="409">
        <f t="shared" si="7"/>
        <v>76</v>
      </c>
      <c r="B82" s="434">
        <v>4</v>
      </c>
      <c r="C82" s="427"/>
      <c r="D82" s="427" t="s">
        <v>183</v>
      </c>
      <c r="E82" s="431">
        <v>1000000</v>
      </c>
      <c r="F82" s="413"/>
      <c r="G82" s="414"/>
      <c r="H82" s="415"/>
      <c r="I82" s="433" t="str">
        <f>+$D$1</f>
        <v>ü</v>
      </c>
      <c r="J82" s="102"/>
      <c r="K82" s="433" t="str">
        <f t="shared" si="6"/>
        <v>ü</v>
      </c>
      <c r="L82" s="433"/>
    </row>
    <row r="83" spans="1:12" ht="12">
      <c r="A83" s="409">
        <f t="shared" si="7"/>
        <v>77</v>
      </c>
      <c r="B83" s="434">
        <v>5</v>
      </c>
      <c r="C83" s="427"/>
      <c r="D83" s="427" t="s">
        <v>184</v>
      </c>
      <c r="E83" s="431">
        <v>1900000</v>
      </c>
      <c r="F83" s="413"/>
      <c r="G83" s="414"/>
      <c r="H83" s="415"/>
      <c r="I83" s="433" t="str">
        <f>+$D$1</f>
        <v>ü</v>
      </c>
      <c r="J83" s="102"/>
      <c r="K83" s="433" t="str">
        <f t="shared" si="6"/>
        <v>ü</v>
      </c>
      <c r="L83" s="433"/>
    </row>
    <row r="84" spans="1:12" ht="12">
      <c r="A84" s="409">
        <f t="shared" si="7"/>
        <v>78</v>
      </c>
      <c r="B84" s="145">
        <v>1</v>
      </c>
      <c r="C84" s="427" t="s">
        <v>185</v>
      </c>
      <c r="D84" s="427" t="s">
        <v>186</v>
      </c>
      <c r="E84" s="431">
        <v>510000</v>
      </c>
      <c r="F84" s="413"/>
      <c r="G84" s="414"/>
      <c r="H84" s="415"/>
      <c r="I84" s="433" t="str">
        <f>+$D$1</f>
        <v>ü</v>
      </c>
      <c r="J84" s="102"/>
      <c r="K84" s="433" t="str">
        <f t="shared" si="6"/>
        <v>ü</v>
      </c>
      <c r="L84" s="433"/>
    </row>
    <row r="85" spans="1:12" ht="12">
      <c r="A85" s="409">
        <f t="shared" si="7"/>
        <v>79</v>
      </c>
      <c r="B85" s="145">
        <v>2</v>
      </c>
      <c r="C85" s="427"/>
      <c r="D85" s="427" t="s">
        <v>187</v>
      </c>
      <c r="E85" s="431">
        <v>2730000</v>
      </c>
      <c r="F85" s="413"/>
      <c r="G85" s="414"/>
      <c r="H85" s="415"/>
      <c r="I85" s="433" t="str">
        <f>+$D$1</f>
        <v>ü</v>
      </c>
      <c r="J85" s="102"/>
      <c r="K85" s="433" t="str">
        <f t="shared" si="6"/>
        <v>ü</v>
      </c>
      <c r="L85" s="433"/>
    </row>
    <row r="86" spans="1:12" ht="12">
      <c r="A86" s="409"/>
      <c r="B86" s="145"/>
      <c r="C86" s="405"/>
      <c r="D86" s="405"/>
      <c r="E86" s="432"/>
      <c r="F86" s="413"/>
      <c r="G86" s="411"/>
      <c r="H86" s="412"/>
      <c r="I86" s="433"/>
      <c r="J86" s="102"/>
      <c r="K86" s="433" t="str">
        <f>+$I$2</f>
        <v>ü</v>
      </c>
      <c r="L86" s="433"/>
    </row>
    <row r="87" spans="1:12" ht="12">
      <c r="A87" s="409"/>
      <c r="B87" s="145"/>
      <c r="C87" s="405"/>
      <c r="D87" s="405" t="s">
        <v>132</v>
      </c>
      <c r="E87" s="432">
        <v>10000000</v>
      </c>
      <c r="F87" s="413"/>
      <c r="G87" s="414"/>
      <c r="H87" s="415"/>
      <c r="I87" s="433" t="str">
        <f>+$D$1</f>
        <v>ü</v>
      </c>
      <c r="J87" s="102"/>
      <c r="K87" s="433" t="str">
        <f>+$I$2</f>
        <v>ü</v>
      </c>
      <c r="L87" s="433"/>
    </row>
    <row r="88" spans="1:12">
      <c r="A88" s="409"/>
      <c r="B88" s="145"/>
      <c r="C88" s="405"/>
      <c r="D88" s="405"/>
      <c r="E88" s="405"/>
    </row>
    <row r="89" spans="1:12">
      <c r="A89" s="409"/>
      <c r="B89" s="145"/>
      <c r="C89" s="405"/>
      <c r="D89" s="405"/>
      <c r="E89" s="405"/>
      <c r="L89" s="96">
        <f>COUNTIF(L7:L87,$D$1)</f>
        <v>4</v>
      </c>
    </row>
    <row r="90" spans="1:12">
      <c r="C90" s="103"/>
    </row>
    <row r="111" spans="3:3">
      <c r="C111" s="103"/>
    </row>
    <row r="112" spans="3:3">
      <c r="C112" s="103"/>
    </row>
    <row r="113" spans="3:3">
      <c r="C113" s="103"/>
    </row>
    <row r="114" spans="3:3">
      <c r="C114" s="103"/>
    </row>
    <row r="115" spans="3:3">
      <c r="C115" s="103"/>
    </row>
    <row r="116" spans="3:3">
      <c r="C116" s="103"/>
    </row>
    <row r="120" spans="3:3">
      <c r="C120" s="103"/>
    </row>
  </sheetData>
  <mergeCells count="9">
    <mergeCell ref="J5:J6"/>
    <mergeCell ref="K5:L5"/>
    <mergeCell ref="G6:H6"/>
    <mergeCell ref="A5:A6"/>
    <mergeCell ref="C5:C6"/>
    <mergeCell ref="D5:D6"/>
    <mergeCell ref="E5:E6"/>
    <mergeCell ref="F5:H5"/>
    <mergeCell ref="I5:I6"/>
  </mergeCells>
  <phoneticPr fontId="142" type="noConversion"/>
  <printOptions horizontalCentered="1"/>
  <pageMargins left="0.35433070866141736" right="0.19685039370078741" top="0.19" bottom="0.25" header="0.17" footer="0.17"/>
  <pageSetup paperSize="9" scale="6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14</vt:i4>
      </vt:variant>
    </vt:vector>
  </HeadingPairs>
  <TitlesOfParts>
    <vt:vector size="25" baseType="lpstr">
      <vt:lpstr>สรุปนนทบุรี2555-12กย54-ยัง</vt:lpstr>
      <vt:lpstr>นนทบุรี2555-12กย54</vt:lpstr>
      <vt:lpstr>นนทบุรี55(เพิ่มเหตผลในpriority)</vt:lpstr>
      <vt:lpstr>ตารางคะแนนแผน UCR</vt:lpstr>
      <vt:lpstr>คะแนนนนทบุรี-2555(in detail)</vt:lpstr>
      <vt:lpstr>ผอ ถือ</vt:lpstr>
      <vt:lpstr>สรุปนนทบุรี2554</vt:lpstr>
      <vt:lpstr>นนทบุรี2554</vt:lpstr>
      <vt:lpstr>-ร่าง- นนทบุรี2555 (14มค54)</vt:lpstr>
      <vt:lpstr>คะแนนสระบุรี-2555(in detail)</vt:lpstr>
      <vt:lpstr>Sheet1</vt:lpstr>
      <vt:lpstr>'คะแนนสระบุรี-2555(in detail)'!Print_Area</vt:lpstr>
      <vt:lpstr>'ตารางคะแนนแผน UCR'!Print_Area</vt:lpstr>
      <vt:lpstr>นนทบุรี2554!Print_Area</vt:lpstr>
      <vt:lpstr>'นนทบุรี55(เพิ่มเหตผลในpriority)'!Print_Area</vt:lpstr>
      <vt:lpstr>'ผอ ถือ'!Print_Area</vt:lpstr>
      <vt:lpstr>'-ร่าง- นนทบุรี2555 (14มค54)'!Print_Area</vt:lpstr>
      <vt:lpstr>สรุปนนทบุรี2554!Print_Area</vt:lpstr>
      <vt:lpstr>'สรุปนนทบุรี2555-12กย54-ยัง'!Print_Area</vt:lpstr>
      <vt:lpstr>'คะแนนสระบุรี-2555(in detail)'!Print_Titles</vt:lpstr>
      <vt:lpstr>นนทบุรี2554!Print_Titles</vt:lpstr>
      <vt:lpstr>'นนทบุรี2555-12กย54'!Print_Titles</vt:lpstr>
      <vt:lpstr>'นนทบุรี55(เพิ่มเหตผลในpriority)'!Print_Titles</vt:lpstr>
      <vt:lpstr>'ผอ ถือ'!Print_Titles</vt:lpstr>
      <vt:lpstr>'-ร่าง- นนทบุรี2555 (14มค54)'!Print_Titles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Jcberry526</cp:lastModifiedBy>
  <cp:lastPrinted>2011-09-14T13:03:14Z</cp:lastPrinted>
  <dcterms:created xsi:type="dcterms:W3CDTF">2009-02-23T08:52:27Z</dcterms:created>
  <dcterms:modified xsi:type="dcterms:W3CDTF">2011-09-14T14:34:06Z</dcterms:modified>
</cp:coreProperties>
</file>