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625" yWindow="-15" windowWidth="8610" windowHeight="9120" activeTab="1"/>
  </bookViews>
  <sheets>
    <sheet name="สระบุรี-Sum" sheetId="28" r:id="rId1"/>
    <sheet name="สระบุรี-2011912" sheetId="26" r:id="rId2"/>
    <sheet name="สรุปสระบุรี2555" sheetId="10" state="hidden" r:id="rId3"/>
    <sheet name="สระบุรี2555" sheetId="24" state="hidden" r:id="rId4"/>
    <sheet name="ตารางคำนวณ" sheetId="11" state="hidden" r:id="rId5"/>
    <sheet name="สระบุรี'55 (กิจกรรม10กพ54)" sheetId="23" state="hidden" r:id="rId6"/>
    <sheet name="ตารางคะแนนแผน UCR" sheetId="13" state="hidden" r:id="rId7"/>
    <sheet name="คะแนนสระบุรี-2555(in detail)" sheetId="14" state="hidden" r:id="rId8"/>
    <sheet name="คะแนนนนทบุรี-2555(in detail)" sheetId="12" state="hidden" r:id="rId9"/>
    <sheet name="สรุปสระบุรี2554" sheetId="8" state="hidden" r:id="rId10"/>
    <sheet name="สระบุรี2554" sheetId="1" state="hidden" r:id="rId11"/>
    <sheet name="ผอ ถือ" sheetId="9" state="hidden" r:id="rId12"/>
    <sheet name="Sheet1" sheetId="15" state="hidden" r:id="rId13"/>
    <sheet name="Sheet2" sheetId="16" state="hidden" r:id="rId14"/>
    <sheet name="รายกิจกรรม-สระบุรี2555" sheetId="18" state="hidden" r:id="rId15"/>
    <sheet name="-ร่าง-สระบุรี2555 (รายกิจกรรม)" sheetId="19" state="hidden" r:id="rId16"/>
    <sheet name="-ร่าง-สระบุรี2555 (ลองคำนวณ)" sheetId="20" state="hidden" r:id="rId17"/>
    <sheet name="สรุปสระบุรี2555 (ลองทำสูตร)" sheetId="22" state="hidden" r:id="rId18"/>
  </sheets>
  <definedNames>
    <definedName name="_xlnm.Print_Area" localSheetId="6">'ตารางคะแนนแผน UCR'!$A$1:$O$28</definedName>
    <definedName name="_xlnm.Print_Area" localSheetId="4">ตารางคำนวณ!$A$1:$O$90</definedName>
    <definedName name="_xlnm.Print_Area" localSheetId="11">'ผอ ถือ'!$A$1:$T$35</definedName>
    <definedName name="_xlnm.Print_Area" localSheetId="15">'-ร่าง-สระบุรี2555 (รายกิจกรรม)'!$A$1:$I$80</definedName>
    <definedName name="_xlnm.Print_Area" localSheetId="16">'-ร่าง-สระบุรี2555 (ลองคำนวณ)'!$A$1:$J$83</definedName>
    <definedName name="_xlnm.Print_Area" localSheetId="14">'รายกิจกรรม-สระบุรี2555'!$A$1:$I$81</definedName>
    <definedName name="_xlnm.Print_Area" localSheetId="1">'สระบุรี-2011912'!$A$1:$M$56</definedName>
    <definedName name="_xlnm.Print_Area" localSheetId="10">สระบุรี2554!$A$1:$H$17</definedName>
    <definedName name="_xlnm.Print_Area" localSheetId="3">สระบุรี2555!$A$1:$L$88</definedName>
    <definedName name="_xlnm.Print_Area" localSheetId="5">'สระบุรี''55 (กิจกรรม10กพ54)'!$A$1:$L$90</definedName>
    <definedName name="_xlnm.Print_Area" localSheetId="0">'สระบุรี-Sum'!$A$1:$J$12</definedName>
    <definedName name="_xlnm.Print_Area" localSheetId="9">สรุปสระบุรี2554!$O$20:$AD$31</definedName>
    <definedName name="_xlnm.Print_Area" localSheetId="2">สรุปสระบุรี2555!$A$1:$J$11</definedName>
    <definedName name="_xlnm.Print_Area" localSheetId="17">'สรุปสระบุรี2555 (ลองทำสูตร)'!$A$1:$J$15</definedName>
    <definedName name="_xlnm.Print_Titles" localSheetId="4">ตารางคำนวณ!$1:$4</definedName>
    <definedName name="_xlnm.Print_Titles" localSheetId="11">'ผอ ถือ'!$5:$7</definedName>
    <definedName name="_xlnm.Print_Titles" localSheetId="15">'-ร่าง-สระบุรี2555 (รายกิจกรรม)'!$1:$4</definedName>
    <definedName name="_xlnm.Print_Titles" localSheetId="16">'-ร่าง-สระบุรี2555 (ลองคำนวณ)'!$1:$4</definedName>
    <definedName name="_xlnm.Print_Titles" localSheetId="14">'รายกิจกรรม-สระบุรี2555'!$1:$4</definedName>
    <definedName name="_xlnm.Print_Titles" localSheetId="1">'สระบุรี-2011912'!$1:$3</definedName>
    <definedName name="_xlnm.Print_Titles" localSheetId="10">สระบุรี2554!$1:$4</definedName>
    <definedName name="_xlnm.Print_Titles" localSheetId="3">สระบุรี2555!$1:$4</definedName>
    <definedName name="_xlnm.Print_Titles" localSheetId="5">'สระบุรี''55 (กิจกรรม10กพ54)'!$1:$4</definedName>
  </definedNames>
  <calcPr calcId="125725"/>
</workbook>
</file>

<file path=xl/calcChain.xml><?xml version="1.0" encoding="utf-8"?>
<calcChain xmlns="http://schemas.openxmlformats.org/spreadsheetml/2006/main">
  <c r="J41" i="26"/>
  <c r="J40" s="1"/>
  <c r="J36"/>
  <c r="K49"/>
  <c r="J49"/>
  <c r="H8" i="28" s="1"/>
  <c r="I49" i="26"/>
  <c r="K41"/>
  <c r="K40"/>
  <c r="K36"/>
  <c r="K20" s="1"/>
  <c r="J20"/>
  <c r="K6"/>
  <c r="J6"/>
  <c r="K12"/>
  <c r="J12"/>
  <c r="J17"/>
  <c r="K17"/>
  <c r="J5"/>
  <c r="I41"/>
  <c r="I40" s="1"/>
  <c r="I36"/>
  <c r="I32"/>
  <c r="I27"/>
  <c r="I24"/>
  <c r="I21"/>
  <c r="I20" s="1"/>
  <c r="I17"/>
  <c r="I12"/>
  <c r="I5" s="1"/>
  <c r="I6"/>
  <c r="K5" l="1"/>
  <c r="J8" i="28"/>
  <c r="D8"/>
  <c r="C8"/>
  <c r="D7"/>
  <c r="C7"/>
  <c r="D6"/>
  <c r="D10" s="1"/>
  <c r="C6"/>
  <c r="F8"/>
  <c r="J7"/>
  <c r="H7"/>
  <c r="H6"/>
  <c r="F7"/>
  <c r="J6"/>
  <c r="J10" s="1"/>
  <c r="F6"/>
  <c r="I59" i="26"/>
  <c r="F55"/>
  <c r="C10" i="28"/>
  <c r="F49" i="26"/>
  <c r="F40"/>
  <c r="F20"/>
  <c r="F5"/>
  <c r="E2"/>
  <c r="F2" i="11"/>
  <c r="H92"/>
  <c r="M61"/>
  <c r="J8" i="10" s="1"/>
  <c r="K61" i="11"/>
  <c r="H8" i="10"/>
  <c r="M51" i="11"/>
  <c r="K51"/>
  <c r="I51"/>
  <c r="H51"/>
  <c r="M28"/>
  <c r="J7" i="10"/>
  <c r="K28" i="11"/>
  <c r="H7" i="10"/>
  <c r="I28" i="11"/>
  <c r="H28"/>
  <c r="F7" i="22"/>
  <c r="H7"/>
  <c r="J7"/>
  <c r="M23" i="11"/>
  <c r="K23"/>
  <c r="I23"/>
  <c r="M5"/>
  <c r="J6" i="10" s="1"/>
  <c r="J10" s="1"/>
  <c r="K5" i="11"/>
  <c r="H6" i="10" s="1"/>
  <c r="I5" i="11"/>
  <c r="H5" s="1"/>
  <c r="F79" i="24"/>
  <c r="F6"/>
  <c r="E92"/>
  <c r="E93" s="1"/>
  <c r="I79" i="11"/>
  <c r="I61" s="1"/>
  <c r="E61" i="23"/>
  <c r="E51"/>
  <c r="E23"/>
  <c r="E5"/>
  <c r="H23" i="11"/>
  <c r="D11" i="10"/>
  <c r="H93" i="11" s="1"/>
  <c r="F9" i="10"/>
  <c r="I8"/>
  <c r="E8"/>
  <c r="C58" i="20"/>
  <c r="C59" s="1"/>
  <c r="E6" i="22"/>
  <c r="F9"/>
  <c r="M9"/>
  <c r="J8"/>
  <c r="I8"/>
  <c r="H8"/>
  <c r="G8"/>
  <c r="E8"/>
  <c r="I7"/>
  <c r="G7"/>
  <c r="E7"/>
  <c r="J6"/>
  <c r="I6"/>
  <c r="H6"/>
  <c r="G6"/>
  <c r="G10" s="1"/>
  <c r="C64" i="20"/>
  <c r="E85"/>
  <c r="E86" s="1"/>
  <c r="K24"/>
  <c r="E85" i="19"/>
  <c r="E86" s="1"/>
  <c r="J24"/>
  <c r="E82" i="18"/>
  <c r="E83" s="1"/>
  <c r="J24"/>
  <c r="H33" i="14"/>
  <c r="H34" s="1"/>
  <c r="E7" i="10"/>
  <c r="E6"/>
  <c r="F34" i="14"/>
  <c r="E34"/>
  <c r="G33"/>
  <c r="G34" s="1"/>
  <c r="C33"/>
  <c r="J23" i="13"/>
  <c r="H23"/>
  <c r="G23"/>
  <c r="J21"/>
  <c r="H21"/>
  <c r="G21"/>
  <c r="J20"/>
  <c r="H20"/>
  <c r="G20"/>
  <c r="J18"/>
  <c r="H18"/>
  <c r="G18"/>
  <c r="J17"/>
  <c r="H17"/>
  <c r="G17"/>
  <c r="J16"/>
  <c r="H16"/>
  <c r="H9"/>
  <c r="H10"/>
  <c r="H11"/>
  <c r="H12"/>
  <c r="H5"/>
  <c r="G16"/>
  <c r="O15"/>
  <c r="N15"/>
  <c r="M15"/>
  <c r="L15"/>
  <c r="K15"/>
  <c r="I15"/>
  <c r="F15"/>
  <c r="J12"/>
  <c r="G12"/>
  <c r="J11"/>
  <c r="G11"/>
  <c r="J10"/>
  <c r="G10"/>
  <c r="J9"/>
  <c r="J8" s="1"/>
  <c r="G9"/>
  <c r="O8"/>
  <c r="N8"/>
  <c r="M8"/>
  <c r="L8"/>
  <c r="K8"/>
  <c r="I8"/>
  <c r="F8"/>
  <c r="F27"/>
  <c r="J5"/>
  <c r="G5"/>
  <c r="H34" i="12"/>
  <c r="F34"/>
  <c r="E34"/>
  <c r="G33"/>
  <c r="G34" s="1"/>
  <c r="C33"/>
  <c r="M9" i="10"/>
  <c r="J8" i="8"/>
  <c r="J7"/>
  <c r="J6"/>
  <c r="I8"/>
  <c r="I7"/>
  <c r="I6"/>
  <c r="G8"/>
  <c r="G7"/>
  <c r="G6"/>
  <c r="H8"/>
  <c r="H7"/>
  <c r="H6"/>
  <c r="F8"/>
  <c r="F7"/>
  <c r="F6"/>
  <c r="E8"/>
  <c r="E7"/>
  <c r="E6"/>
  <c r="D19" i="1"/>
  <c r="F9" i="8"/>
  <c r="C7"/>
  <c r="D7"/>
  <c r="C8"/>
  <c r="D8"/>
  <c r="D6"/>
  <c r="C6"/>
  <c r="X35" i="9"/>
  <c r="W35"/>
  <c r="V35"/>
  <c r="U35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X34"/>
  <c r="W34"/>
  <c r="V34"/>
  <c r="U34"/>
  <c r="X33"/>
  <c r="W33"/>
  <c r="V33"/>
  <c r="U33"/>
  <c r="X32"/>
  <c r="W32"/>
  <c r="V32"/>
  <c r="U32"/>
  <c r="X31"/>
  <c r="W31"/>
  <c r="V31"/>
  <c r="U31"/>
  <c r="X30"/>
  <c r="W30"/>
  <c r="V30"/>
  <c r="U30"/>
  <c r="X29"/>
  <c r="W29"/>
  <c r="V29"/>
  <c r="U29"/>
  <c r="X28"/>
  <c r="W28"/>
  <c r="V28"/>
  <c r="U28"/>
  <c r="X27"/>
  <c r="W27"/>
  <c r="V27"/>
  <c r="U27"/>
  <c r="X26"/>
  <c r="W26"/>
  <c r="V26"/>
  <c r="U26"/>
  <c r="X25"/>
  <c r="W25"/>
  <c r="V25"/>
  <c r="U25"/>
  <c r="X24"/>
  <c r="W24"/>
  <c r="V24"/>
  <c r="U24"/>
  <c r="X23"/>
  <c r="W23"/>
  <c r="V23"/>
  <c r="U23"/>
  <c r="X22"/>
  <c r="W22"/>
  <c r="V22"/>
  <c r="U22"/>
  <c r="X21"/>
  <c r="W21"/>
  <c r="V21"/>
  <c r="U21"/>
  <c r="X20"/>
  <c r="W20"/>
  <c r="V20"/>
  <c r="U20"/>
  <c r="X19"/>
  <c r="W19"/>
  <c r="V19"/>
  <c r="U19"/>
  <c r="X18"/>
  <c r="W18"/>
  <c r="V18"/>
  <c r="U18"/>
  <c r="X17"/>
  <c r="W17"/>
  <c r="V17"/>
  <c r="U17"/>
  <c r="X16"/>
  <c r="W16"/>
  <c r="V16"/>
  <c r="U16"/>
  <c r="X15"/>
  <c r="W15"/>
  <c r="V15"/>
  <c r="U15"/>
  <c r="X14"/>
  <c r="W14"/>
  <c r="V14"/>
  <c r="U14"/>
  <c r="X13"/>
  <c r="W13"/>
  <c r="V13"/>
  <c r="U13"/>
  <c r="X12"/>
  <c r="W12"/>
  <c r="V12"/>
  <c r="U12"/>
  <c r="X11"/>
  <c r="W11"/>
  <c r="V11"/>
  <c r="U11"/>
  <c r="X10"/>
  <c r="W10"/>
  <c r="V10"/>
  <c r="U10"/>
  <c r="X9"/>
  <c r="W9"/>
  <c r="V9"/>
  <c r="U9"/>
  <c r="X8"/>
  <c r="W8"/>
  <c r="V8"/>
  <c r="U8"/>
  <c r="A10" i="1"/>
  <c r="A17" s="1"/>
  <c r="G10" i="8"/>
  <c r="C10"/>
  <c r="J10"/>
  <c r="H10" i="22"/>
  <c r="J10"/>
  <c r="I10"/>
  <c r="I10" i="10"/>
  <c r="E10"/>
  <c r="E10" i="22"/>
  <c r="F6" i="10"/>
  <c r="F7"/>
  <c r="M7" s="1"/>
  <c r="M27" i="13" l="1"/>
  <c r="E92" i="23"/>
  <c r="E93" s="1"/>
  <c r="I6" i="28"/>
  <c r="G6"/>
  <c r="E6"/>
  <c r="I7"/>
  <c r="G7"/>
  <c r="E7"/>
  <c r="G8"/>
  <c r="I8"/>
  <c r="E8"/>
  <c r="D10" i="8"/>
  <c r="H15" i="13"/>
  <c r="J15"/>
  <c r="F2" i="26"/>
  <c r="F10" i="28"/>
  <c r="H10"/>
  <c r="I27" i="13"/>
  <c r="L27"/>
  <c r="F6" i="22"/>
  <c r="M6" s="1"/>
  <c r="K7" i="10"/>
  <c r="E10" i="8"/>
  <c r="F10"/>
  <c r="F11" s="1"/>
  <c r="H10"/>
  <c r="I10"/>
  <c r="N27" i="13"/>
  <c r="K27"/>
  <c r="O27"/>
  <c r="H8"/>
  <c r="G15"/>
  <c r="G8"/>
  <c r="J27"/>
  <c r="M7" i="22"/>
  <c r="H61" i="11"/>
  <c r="F8" i="22" s="1"/>
  <c r="M8" s="1"/>
  <c r="F8" i="10"/>
  <c r="M6"/>
  <c r="H10"/>
  <c r="K6"/>
  <c r="J89" i="20"/>
  <c r="L96" i="23"/>
  <c r="O95" i="11"/>
  <c r="I89" i="19"/>
  <c r="I85" i="18"/>
  <c r="L96" i="24"/>
  <c r="F10" i="10"/>
  <c r="G27" i="13" l="1"/>
  <c r="H27"/>
  <c r="I10" i="28"/>
  <c r="E10"/>
  <c r="G10"/>
  <c r="K10"/>
  <c r="L94" i="23"/>
  <c r="L94" i="24"/>
  <c r="O93" i="11"/>
  <c r="I87" i="19"/>
  <c r="M10" i="10"/>
  <c r="I83" i="18"/>
  <c r="I82" s="1"/>
  <c r="D12" i="10"/>
  <c r="J87" i="20"/>
  <c r="F11" i="10"/>
  <c r="O94" i="11"/>
  <c r="J88" i="20"/>
  <c r="I88" i="19"/>
  <c r="L95" i="23"/>
  <c r="I84" i="18"/>
  <c r="L95" i="24"/>
  <c r="K8" i="10"/>
  <c r="K10" s="1"/>
  <c r="M8"/>
  <c r="F10" i="22"/>
  <c r="L93" i="23" l="1"/>
  <c r="L92" s="1"/>
  <c r="I86" i="19"/>
  <c r="I85" s="1"/>
  <c r="L93" i="24"/>
  <c r="L92" s="1"/>
  <c r="J86" i="20"/>
  <c r="J85" s="1"/>
  <c r="O96" i="11"/>
  <c r="O92"/>
  <c r="F11" i="22"/>
  <c r="D12"/>
  <c r="M10"/>
</calcChain>
</file>

<file path=xl/comments1.xml><?xml version="1.0" encoding="utf-8"?>
<comments xmlns="http://schemas.openxmlformats.org/spreadsheetml/2006/main">
  <authors>
    <author>Jandara</author>
  </authors>
  <commentList>
    <comment ref="O18" authorId="0">
      <text>
        <r>
          <rPr>
            <b/>
            <sz val="8"/>
            <color indexed="81"/>
            <rFont val="Tahoma"/>
            <family val="2"/>
          </rPr>
          <t>Jandara:</t>
        </r>
        <r>
          <rPr>
            <sz val="8"/>
            <color indexed="81"/>
            <rFont val="Tahoma"/>
            <family val="2"/>
          </rPr>
          <t xml:space="preserve">
แต๋มแก้ตามที่ชี้แจงในที่ประชุมอนุ
</t>
        </r>
      </text>
    </comment>
  </commentList>
</comments>
</file>

<file path=xl/comments2.xml><?xml version="1.0" encoding="utf-8"?>
<comments xmlns="http://schemas.openxmlformats.org/spreadsheetml/2006/main">
  <authors>
    <author>Jandara</author>
  </authors>
  <commentList>
    <comment ref="L10" authorId="0">
      <text>
        <r>
          <rPr>
            <b/>
            <sz val="8"/>
            <color indexed="81"/>
            <rFont val="Tahoma"/>
            <family val="2"/>
          </rPr>
          <t>Jandara:</t>
        </r>
        <r>
          <rPr>
            <sz val="8"/>
            <color indexed="81"/>
            <rFont val="Tahoma"/>
            <family val="2"/>
          </rPr>
          <t xml:space="preserve">
แต๋มเพิ่มไอ้ที่ตีเส้นใต้ไปด้วย
</t>
        </r>
      </text>
    </comment>
    <comment ref="L18" authorId="0">
      <text>
        <r>
          <rPr>
            <b/>
            <sz val="8"/>
            <color indexed="81"/>
            <rFont val="Tahoma"/>
            <family val="2"/>
          </rPr>
          <t>Jandara:</t>
        </r>
        <r>
          <rPr>
            <sz val="8"/>
            <color indexed="81"/>
            <rFont val="Tahoma"/>
            <family val="2"/>
          </rPr>
          <t xml:space="preserve">
แต๋มแก้ตามที่ชี้แจงในที่ประชุมอนุ
</t>
        </r>
      </text>
    </comment>
    <comment ref="L22" authorId="0">
      <text>
        <r>
          <rPr>
            <b/>
            <sz val="8"/>
            <color indexed="81"/>
            <rFont val="Tahoma"/>
            <family val="2"/>
          </rPr>
          <t>Jandara:</t>
        </r>
        <r>
          <rPr>
            <sz val="8"/>
            <color indexed="81"/>
            <rFont val="Tahoma"/>
            <family val="2"/>
          </rPr>
          <t xml:space="preserve">
แต๋มแก้ตามที่ชี้แจงในที่ประชุม</t>
        </r>
      </text>
    </comment>
  </commentList>
</comments>
</file>

<file path=xl/sharedStrings.xml><?xml version="1.0" encoding="utf-8"?>
<sst xmlns="http://schemas.openxmlformats.org/spreadsheetml/2006/main" count="2185" uniqueCount="796">
  <si>
    <r>
      <t xml:space="preserve">• จังหวัดสระบุรี มีการปรับแผนฯ 4 ปี วิสัยทัศน์คงเดิม ปรับลดประเด็นยุทธศาสตร์ และกลยุทธ์  รวมไปถึงมีการปรับเปลี่ยนตัวชี้วัดในแต่ละประเด็นยุทธศาสตร์ ให้ชัดเจนและสอดคล้องกับกลยุทธ์ที่ปรับปรุงใหม่มากขึ้น </t>
    </r>
    <r>
      <rPr>
        <u/>
        <sz val="14"/>
        <color indexed="8"/>
        <rFont val="Cordia New"/>
        <family val="2"/>
      </rPr>
      <t>ปรับประเด็นยุทธศาสตร์ และกลยุทธ์ ที่มุ่งแก้ปัญหาที่จุดอ่อนเป็นหลัก การเขียนกลยุทธ์มีลักษณะซ้ำซ้อนกับวัตถุประสงค์และไม่กระชับสะท้อนให้เห็นว่าความคิดในประเด็นนั้นยังไม่ชัดเจน ควรพิจารณาทบทวน</t>
    </r>
    <r>
      <rPr>
        <sz val="14"/>
        <color indexed="8"/>
        <rFont val="Cordia New"/>
        <family val="2"/>
      </rPr>
      <t xml:space="preserve">และอยู่ระหว่างดำเนินการตามขั้นตอน </t>
    </r>
    <r>
      <rPr>
        <sz val="14"/>
        <color indexed="10"/>
        <rFont val="Cordia New"/>
        <family val="2"/>
      </rPr>
      <t>• มีการปรับปรุงแผนพัฒนาจังหวัดสระบุรี พ.ศ. 2553-2556 เป็นแผนพัฒนาจังหวัดสระบุรี พ.ศ. 2554-2557)</t>
    </r>
  </si>
  <si>
    <t>กลุ่มภาคกลางตอนบน 1</t>
  </si>
  <si>
    <t>พระนครศรีอยุธยา นนทบุรี ปทุมธานี  สระบุรี</t>
  </si>
  <si>
    <t>กลุ่มภาคกลางตอนบน 2</t>
  </si>
  <si>
    <t>ลพบุรี อ่างทอง สิงห์บุรี ชัยนาท</t>
  </si>
  <si>
    <t>แผนปฏิบัติการปี 2555</t>
  </si>
  <si>
    <t>ค่าใช้จ่ายในการบริหารงานจังหวัดแบบบูรณาการ</t>
  </si>
  <si>
    <t>ยุทธศาสตร์</t>
  </si>
  <si>
    <t>โครงการ</t>
  </si>
  <si>
    <t>1.4 ร่วมเอกชน</t>
  </si>
  <si>
    <t>1.5 ร่วมอปท.</t>
  </si>
  <si>
    <t>2.2 พัฒนา/แก้ปัญหา</t>
  </si>
  <si>
    <t>2.3 ไม่ทำแล้วเสียหาย</t>
  </si>
  <si>
    <t>3.1 รูปแบบเหมาะสม</t>
  </si>
  <si>
    <t>3.2 งบ/เวลา เหมาะสม</t>
  </si>
  <si>
    <t>3.3 มีความพร้อม</t>
  </si>
  <si>
    <t>4.2 เชื่อมโครงการอื่น</t>
  </si>
  <si>
    <t>5.1 ผลลัพธ์คุ้มค่า</t>
  </si>
  <si>
    <t>ข้อสังเกต/เหตุผล</t>
  </si>
  <si>
    <t>1.สอดคล้องกับนโยบายเร่งด่วน</t>
  </si>
  <si>
    <t>2.ความจำเป็น</t>
  </si>
  <si>
    <t>3.เหมาะสมเป็นไปได้</t>
  </si>
  <si>
    <t>4. เชื่อมโยง</t>
  </si>
  <si>
    <t>วงเงินปี 2553 (บาท)</t>
  </si>
  <si>
    <t xml:space="preserve">1.2 ไม่ซื้อของ/อบรม/วิจัย </t>
  </si>
  <si>
    <t>4.1 แก้ปัญหาเชื่อมทั้งระบบ</t>
  </si>
  <si>
    <t>1.3 infraเอื้อลงทุน</t>
  </si>
  <si>
    <t>เลขที่</t>
  </si>
  <si>
    <t>5.คุ้ม</t>
  </si>
  <si>
    <t>หมายเหตุ</t>
  </si>
  <si>
    <t>2.1 ตรงวัตถุประสงค์</t>
  </si>
  <si>
    <t>พิจารณาเฉพาะโครงการที่มีแหล่งงบประมาณของจังหวัด/กลุ่มจังหวัดเท่านั้น (งบ 1)</t>
  </si>
  <si>
    <t>1.1 สร้างงาน/รายได้</t>
  </si>
  <si>
    <t xml:space="preserve">1 = ใช่ </t>
  </si>
  <si>
    <t>0 = ไม่ใช่</t>
  </si>
  <si>
    <t>ที่</t>
  </si>
  <si>
    <t>จำนวน</t>
  </si>
  <si>
    <t>รวมทั้งหมด</t>
  </si>
  <si>
    <t>Y = เห็นควรสนับสนุน</t>
  </si>
  <si>
    <t>N = ไม่ควรสนับสนุน</t>
  </si>
  <si>
    <t>F = เห็นควรใช้งบกระทรวง/กรม</t>
  </si>
  <si>
    <t>สนับสนุน/ไม่สนับสนุน</t>
  </si>
  <si>
    <t xml:space="preserve">   1. พัฒนาเครือข่ายเพื่อคืนชีวิตสู่ธรรมชาติ จังหวัดสระบุรี</t>
  </si>
  <si>
    <t xml:space="preserve">   1. ส่งเสริมเครือข่ายชุมชนขยายผลตามแนวปรัชญาของเศรษฐกิจพอเพียงสู่ชุมชนเข้มแข็งและการพัฒนาจังหวัดสระบุรีอย่างยั่งยืน</t>
  </si>
  <si>
    <t xml:space="preserve">   2. พัฒนาเครือข่ายเสริมสร้างอาชีพและรายได้ภายใต้วิกฤติเศรษฐกิจ</t>
  </si>
  <si>
    <t xml:space="preserve">   3.  ส่งเสริมการขยายผลทฤษฎีใหม่สู่การปฏิบัติเชิงสัมฤทธิ์ผลเพื่อการพัฒนาจังหวัดสระบุรีอย่างยั่งยืน</t>
  </si>
  <si>
    <t xml:space="preserve">   4. ส่งเสริมเครือข่ายขยายผลการเรียนรู้แห่งปราชญ์ท้องถิ่นสู่สังคมอยู่เย็นเป็นสุข จังหวัดสระบุรี</t>
  </si>
  <si>
    <t xml:space="preserve">   1. ส่งเสริมการพัฒนาเครือข่ายภาคอุตสาหกรรมและวิสาหกิจชุมชนเข้มแข็ง  จังหวัดสระบุรี</t>
  </si>
  <si>
    <t xml:space="preserve">   2. พัฒนาการเสริมสร้างประสิทธิภาพการใช้พลังงานทดแทนในภาคเกษตรกรรมและภาคอุตสาหกรรมเพื่อการส่งออกจังหวัดสระบุรี</t>
  </si>
  <si>
    <t xml:space="preserve">   3. เพิ่มขีดสมรรถนะภาคแรงงานเพื่อหนุนเสริมการแก้ไขปัญหาวิกฤติเศรษฐกิจ จังหวัดสระบุรี</t>
  </si>
  <si>
    <t xml:space="preserve">   4. ขับเคลื่อนยุทธศาสตร์เพื่อการส่งออกของสินค้าภาคการเกษตรและภาคอุตสาหกรรม</t>
  </si>
  <si>
    <t xml:space="preserve">   1. พัฒนาการส่งเสริมการประชาสัมพันธ์เพื่อการตลาดการท่องเที่ยวและผลิตภัณฑ์ชุมชน จังหวัดสระบุรี</t>
  </si>
  <si>
    <t xml:space="preserve">   2. พัฒนาเครือข่ายเพื่อเสริมสร้างความปลอดภัยในชีวิตและทรัพย์สินของนักท่องเที่ยว</t>
  </si>
  <si>
    <t xml:space="preserve">   3. พัฒนาแหล่งท่องเที่ยวเชิงนิเวศในเขตอุทยานแห่งชาติน้ำตกเจ็ดสาวน้อย  จังหวัดสระบุรี</t>
  </si>
  <si>
    <t xml:space="preserve">   5. ส่งเสริมด้านการกีฬาเพื่อการแข่งขันและการมีสุขภาพที่ดีของประชาชน  จังหวัดสระบุรี</t>
  </si>
  <si>
    <t xml:space="preserve">   1. ขับเคลื่อนยุทธศาสตร์การบริหารจัดการขนส่งเชื่อมโยงเครือข่ายภาคอุตสาหกรรม  ภาคการค้าและบริการ</t>
  </si>
  <si>
    <t xml:space="preserve">   2. พัฒนาโครงสร้างพื้นฐานเชื่อมโยงเครือข่ายด้านการขนส่ง (โลจิสติกส์) จังหวัดสระบุรี</t>
  </si>
  <si>
    <t xml:space="preserve">   3. เสริมสร้างเครือข่ายองค์การแห่งการเรียนรู้สู่การพัฒนาหนุนเสริมการบริหารจัดการขนส่ง (โลจิสติกส์) จังหวัดสระบุรี</t>
  </si>
  <si>
    <t xml:space="preserve">   2.  พัฒนาฟื้นฟูแหล่งน้ำธรรมชาติแบบบูรณาการจังหวัดสระบุรี</t>
  </si>
  <si>
    <t xml:space="preserve">   3. พัฒนาประสิทธิภาพการแก้ไขปัญหาความเดือดร้อนจากอุทกภัยในภาวะวิกฤติ จังหวัดสระบุรี</t>
  </si>
  <si>
    <t xml:space="preserve">   4. พัฒนาเครือข่ายองค์การแห่งการเรียนรู้การอนุรักษ์พลังงานและทรัพยากรธรรมชาติแบบบูรณาการ จังหวัดสระบุรี</t>
  </si>
  <si>
    <t xml:space="preserve">   1. พัฒนาเครือข่ายประชาสัมพันธ์สู่สัมฤทธิ์ผลตามยุทธศาสตร์การพัฒนา  จังหวัดสระบุรี</t>
  </si>
  <si>
    <t xml:space="preserve">   2. เสริมสร้างขีดสมรรถนะทรัพยากรบุคคลสู่สัมฤทธิ์ผลตามยุทธศาสตร์การพัฒนาจังหวัดสระบุรี</t>
  </si>
  <si>
    <t xml:space="preserve">   3.  พัฒนาศูนย์บริการร่วมเพื่อการพัฒนาและแก้ไขปัญหาความเดือดร้อนของประชาชน จังหวัดสระบุรี</t>
  </si>
  <si>
    <t xml:space="preserve">   4. พัฒนาการเพิ่มประสิทธิภาพการบริหารงบประมาณมุ่งเน้นผลสัมฤทธิ์</t>
  </si>
  <si>
    <t xml:space="preserve">   5. เสริมสร้างขีดสมรรถนะระบบข้อมูลเทคโนโลยีสารสนเทศเชิงยุทธศาสตร์การพัฒนาจังหวัดแบบบูรณาการ</t>
  </si>
  <si>
    <t>โครงการที่เสนอใช้งบจังหวัด</t>
  </si>
  <si>
    <t>เห็นควรได้รับการสนับสนุน</t>
  </si>
  <si>
    <r>
      <t>สรุป ข้อเสนอ และผลการพิจารณา โครงการจังหวัด สระบุรี</t>
    </r>
    <r>
      <rPr>
        <b/>
        <sz val="18"/>
        <color indexed="12"/>
        <rFont val="BrowalliaUPC"/>
        <family val="2"/>
        <charset val="222"/>
      </rPr>
      <t xml:space="preserve"> </t>
    </r>
    <r>
      <rPr>
        <b/>
        <sz val="18"/>
        <color indexed="8"/>
        <rFont val="BrowalliaUPC"/>
        <family val="2"/>
        <charset val="222"/>
      </rPr>
      <t>... (งบประมาณจังหวัด)</t>
    </r>
  </si>
  <si>
    <t>F</t>
  </si>
  <si>
    <t>เป็นการจัดมหกรรม OTOP, ขาดรายละเอียดการดำเนินงาน</t>
  </si>
  <si>
    <t>เป็นการพัฒนาทักษะ อาชีพ แต่ขาดรายละเอียดการดำเนินงาน</t>
  </si>
  <si>
    <t>อบรม ซื้ออุปกรณ์ มีการก่อสร้างแต่ไม่มีรายละเอียดของรายการงบลงทุน</t>
  </si>
  <si>
    <t>N</t>
  </si>
  <si>
    <t>อบรม ขาดรายละเอียดการดำเนินการ</t>
  </si>
  <si>
    <t>อบรม ศึกษาดูงาน พัฒนาสินค้า ปรับปรุงโรงเรือน</t>
  </si>
  <si>
    <t>เป็นการผลิตสื่อ ประชาสัมพันธ์ เผยแพร่กิจกรรม อบรม</t>
  </si>
  <si>
    <t>เป็นการอบรม พัฒนาฝีมือแรงงาน</t>
  </si>
  <si>
    <t>อบรม ศึกษาดูงาน ขาดรายละเอียดการดำเนินงาน</t>
  </si>
  <si>
    <t>พัฒนามัคคุเทศน์ท้องถิ่น และจัดกิจกรรมส่งเสริมการท่องเที่ยว</t>
  </si>
  <si>
    <t>Y</t>
  </si>
  <si>
    <t>เป็นการดำเนินการหลายด้านเพื่อสร้างความปลอดภัยให้นักท่องเที่ยว</t>
  </si>
  <si>
    <t xml:space="preserve">   1. พัฒนาเครือข่ายการเรียนรู้ด้านสุขภาพพลานามัยที่สมบูรณ์เพื่อหนุนเสริมการพัฒนาจังหวัดสระบุรีอย่างยั่งยืน</t>
  </si>
  <si>
    <t xml:space="preserve">   2. ภาคีเครือข่ายพลังขับเคลื่อนการพัฒนาและแก้ไขปัญหาความยากจนและความเดือดร้อนจากภาวะวิกฤติเศรษฐกิจ</t>
  </si>
  <si>
    <t xml:space="preserve">   3. เสริมสร้างขีดสมรรถนะองค์กรเครือข่ายแห่งเทียนส่องใจจังหวัดสระบุรี</t>
  </si>
  <si>
    <t xml:space="preserve">   4. เสริมสร้างชุมชนเข้มแข็งสู่ความมั่นคงปลอดภัยในชีวิตและทรัพย์สิน จังหวัดสระบุรี</t>
  </si>
  <si>
    <t>อบรม พัฒนาระบบข้อมูล ประชุม สำรวจ ประชาสัมพันธ์</t>
  </si>
  <si>
    <t>L</t>
  </si>
  <si>
    <t xml:space="preserve">ประชุมสัมมนา จัดกิจกรรม ประกวดชุมชน </t>
  </si>
  <si>
    <t>สร้างเครือข่าย ทำคู่มือ เก็บข้อมูล จัดกิจกรรม ซื้อเครื่องมืออุปกรณ์</t>
  </si>
  <si>
    <t>จัดสร้างสนามกีฬามาตรฐานให้เยาวชนเพื่อเตรียมเป็นเจ้าภาพกีฬาเยาวชน</t>
  </si>
  <si>
    <t>สอดคล้องกับนโยบายแต่ขาดรายละเอียดที่ตั้งโครงการ</t>
  </si>
  <si>
    <t>มีรายละเอียดพื้นที่โครงการชัดเจน</t>
  </si>
  <si>
    <t>เป็นการจัดประชุมเชิงปฏิบัติการ</t>
  </si>
  <si>
    <t>ขาดรายละเอียดการดำเนินการ</t>
  </si>
  <si>
    <t>สร้างเขื่อนป้องกันตลิ่ง ขุดลอกคลอง</t>
  </si>
  <si>
    <t>เป็นการอบรมพัฒนาบุคลากรของจัหงวัด</t>
  </si>
  <si>
    <t>ศูนย์บริการร่วม (One stop service)</t>
  </si>
  <si>
    <t>พัฒนาระบบข้อมูล และ IT ของจังหวัด</t>
  </si>
  <si>
    <t>ภาค กลาง</t>
  </si>
  <si>
    <t>จังหวัด สระบุรี</t>
  </si>
  <si>
    <t>ผลการกลั่นกรอง</t>
  </si>
  <si>
    <t>ü</t>
  </si>
  <si>
    <t>บาท</t>
  </si>
  <si>
    <t xml:space="preserve">เห็นควรได้รับการสนับสนุนโดยใช้งบประมาณจังหวัด </t>
  </si>
  <si>
    <t>เห็นควรใช้งบโดบใช้งบประมาณของ กระทรวง/กรม</t>
  </si>
  <si>
    <t>เห็นควรสนับสนุนโดยใช้งบประมาณ อปท.</t>
  </si>
  <si>
    <t xml:space="preserve">ไม่เห็นควรสนับสนุน </t>
  </si>
  <si>
    <t>ยุทธศาสตร์ที่ 1 การพัฒนาอาชีพและรายได้ให้อยู่ดีมีสุขตามปรัชญาเศรษฐกิจพอเพียง</t>
  </si>
  <si>
    <t>ยุทธศาสตร์ที่ 2 การพัฒนาอุตสาหกรรมและเกษตรเพื่อการส่งออก</t>
  </si>
  <si>
    <t>ยุทธศาสตร์ที่ 3 การพัฒนาการท่องเที่ยว</t>
  </si>
  <si>
    <t>ยุทธศาสตร์ที่ 4 การพัฒนาคุณภาพคนและสังคม</t>
  </si>
  <si>
    <t>ยุทธศาสตร์ที่ 5 การบริหารจัดการขนส่ง (โลจิสติกส์)</t>
  </si>
  <si>
    <t>ยุทธศาสตร์ที่ 6 การบริหารทรัพยากรธรรมชาติและสิ่งแวดล้อม</t>
  </si>
  <si>
    <t>ยุทธศาสตร์ที่ 7 การเสริมสร้างธรรมาภิบาลและการบริหารจัดการบ้านเมืองที่ดี</t>
  </si>
  <si>
    <t>L=เห็นควรใช้งบองค์กรปกครองส่วนท้องถิ่น</t>
  </si>
  <si>
    <t>ไม่สอดคล้องกับหลักเกณฑ์</t>
  </si>
  <si>
    <t>ลำดับที่ 1</t>
  </si>
  <si>
    <t>ลำดับที่ 2</t>
  </si>
  <si>
    <t>การพัฒนาผลิตผลเกษตรปลอดภัย</t>
  </si>
  <si>
    <t>การพัฒนาการท่องเที่ยวเชิงธรรมชาติแบบบูรณาการ</t>
  </si>
  <si>
    <t>Celing+งบบริหาร</t>
  </si>
  <si>
    <t>ประเด็นยุทธศาสตร์</t>
  </si>
  <si>
    <t>ประเด็นยุทธศาสตร์ที่ 1 การพัฒนาผลิตผลเกษตรปลอดภัย</t>
  </si>
  <si>
    <t>ประเด็นยุทธศาสตร์ที่ 2 การพัฒนาการท่องเที่ยวเชิงธรรมชาติแบบบูรณาการ</t>
  </si>
  <si>
    <t>ประเด็นยุทธศาสตร์ที่ 3 การพัฒนาคุณภาพชีวิตตามแนวปรัชญาเศรษฐกิจพอเพียง</t>
  </si>
  <si>
    <t>งบบริหารจัดการ</t>
  </si>
  <si>
    <t>การพัฒนาคุณภาพชีวิตตามแนวปรัชญาเศรษฐกิจพอเพียง</t>
  </si>
  <si>
    <t>โครงการพัฒนาผลิตผลเกษตรปลอดภัยสู่การยกระดับรายได้ของเกษตรแบบครบวงจร</t>
  </si>
  <si>
    <t>โครงการพัฒนาการท่องเที่ยวเชิงธรรมชาติแบบบูรณาการ</t>
  </si>
  <si>
    <t>โครงการพัฒนาคุณภาพชีวิตประชาชนจังหวัดสระบุรีภายใต้วิถีชีวิตแบบพอเพียง</t>
  </si>
  <si>
    <t>กิจกรรมหลักที่  3  พัฒนาเครือข่ายเสริมสร้างอาชีพและรายได้ภายใต้วิกฤตเศรษฐกิจ (2 กิจกรรมย่อย รวม 6.5 ล้านบาท)</t>
  </si>
  <si>
    <t>กิจกรรมหลักที่  10  ส่งเสริมทางวิชาการเพื่อการเกษตรด้านการวิจัยและพัฒนาด้วยภูมิปัญญาแห่งแผ่นดิน (2 กิจกรรมย่อยวงเงิน 0.8 ล้านบาท)</t>
  </si>
  <si>
    <t>กิจกรรมหลักที่  1  ส่งเสริมชุมชนแห่งการเรียนรู้สู่ความเป็นเมืองเกษตรปลอดภัยเพื่อยกระดับรายได้เกษตรกร (9 กิจกรรมย่อย วงเงินรวม 15.2546 ล้านบาท)</t>
  </si>
  <si>
    <t>กิจกรรมหลักที่  2  สนับสนุนกิจกรรมการผลิตเพื่อยกระดับคุณภาพมาตรฐานของผลิตผลทางการเกษตร (34 กิจกรรมย่อย วงเงินรวม 54.59907 ล้านบาท)</t>
  </si>
  <si>
    <t>อบรมให้ความรู้และจัดหาปัจจัยการผลิต ในเรื่อง ผลิตเมล็ดพันธ์ข้าว, ผลิตภัณฑ์มันสำปะหลังพันธุ์ดี, การเลี้ยงผึ้งพันธุ์, การเพิ่มประสิทธิภาพการผลิตเพิ่มรายได้แก่เกษตรกรผู้เลี้ยงโคนม, การเลี้ยงแพะ-แกะ, กุ้งก้ามกราม, ปลาชุมชน, การใช้ปุ๋ยเคมีในการปลูกข้าว, และผักกางมุ้งปลอดสารพิษ</t>
  </si>
  <si>
    <t>อบรมให้ความรู้ในเรื่องการเพิ่มประสิทธิภาพ ลดต้นทุนในการทำเกษตร การผลิตแบบชีวภาพและทำให้ปลอดสารพิษ และจัดหาปัจจัยการผลิต</t>
  </si>
  <si>
    <t>เป็นการขุดลอกหน้าฝายทั้ง 2 กิจกรรม</t>
  </si>
  <si>
    <t>ประกอบด้วย โครงการศึกษาปัจจัยด้านอากาศ และดินที่จำกัดการปลูกปาล์มน้ำมันเชิงการค้าในพื้นที่แปลงยกร่องในเขตรังสิต และโครงการศึกษาทางเคมีของดินและปริมาณธาตุอาหารในปาล์มน้ำมันเพื่อเป็นแนวทางในการปรับปรุงดิน และการใส่ปุ๋ยในพื้นที่แปลงยกร่องในเขตทุ่งรังสิต</t>
  </si>
  <si>
    <t xml:space="preserve">จัดทำป้ายประชาสัมพันธ์ จ้างเหมาบริการและทำสื่อ </t>
  </si>
  <si>
    <t>โครงการปี 2555</t>
  </si>
  <si>
    <t>วงเงินปี 2555</t>
  </si>
  <si>
    <t xml:space="preserve">5) ส่งเสริมการพัฒนาศักยภาพชุมชนบริการนักท่องเที่ยวเชิงเครือข่ายแบบบูรณาการ
</t>
  </si>
  <si>
    <r>
      <t>1) พื้นฟูเศรษฐกิจชุมชนที่ได้รับผลกระทบจากวิกฤติภัยธรรมชาติ และวิกฤติเศรษฐกิจสู่การขยายผลกิจกรรมภาคการเกษตรแบบบูรณาการ</t>
    </r>
    <r>
      <rPr>
        <i/>
        <sz val="9"/>
        <color indexed="60"/>
        <rFont val="Tahoma"/>
        <family val="2"/>
      </rPr>
      <t xml:space="preserve"> </t>
    </r>
    <r>
      <rPr>
        <i/>
        <sz val="9"/>
        <color indexed="56"/>
        <rFont val="Tahoma"/>
        <family val="2"/>
      </rPr>
      <t>32.75 ล้าน</t>
    </r>
    <r>
      <rPr>
        <i/>
        <sz val="9"/>
        <color indexed="56"/>
        <rFont val="Tahoma"/>
        <family val="2"/>
      </rPr>
      <t xml:space="preserve">
</t>
    </r>
  </si>
  <si>
    <r>
      <t>-ขุดลอกแหล่งน้ำเพื่อการท่องเที่ยว 3 แห่ง (พื้นที่ดำเนินการ อ.เสาไห้ อ.วังม่วง อ.มวกเหล็ก)</t>
    </r>
    <r>
      <rPr>
        <sz val="9"/>
        <color indexed="60"/>
        <rFont val="Tahoma"/>
        <family val="2"/>
      </rPr>
      <t xml:space="preserve"> 6 ล้านบาท</t>
    </r>
  </si>
  <si>
    <r>
      <t xml:space="preserve">       (2) มหัศจรรย์พันธุ์ไม้ขุดล้อม อำเภอแก่งคอย </t>
    </r>
    <r>
      <rPr>
        <sz val="9"/>
        <color indexed="60"/>
        <rFont val="Tahoma"/>
        <family val="2"/>
      </rPr>
      <t>(1.43 ล้าน)</t>
    </r>
  </si>
  <si>
    <r>
      <t xml:space="preserve">        (4) จัดทำสื่อประชาสัมพันธ์การท่องเที่ยวเชิงสร้างสรรค์ </t>
    </r>
    <r>
      <rPr>
        <sz val="9"/>
        <color indexed="60"/>
        <rFont val="Tahoma"/>
        <family val="2"/>
      </rPr>
      <t>(2.5 ล้าน)</t>
    </r>
  </si>
  <si>
    <r>
      <t xml:space="preserve">        (1) อบรมจักตั้งเครือข่ายรักษาความปลอดภัยแก่นักท่องเที่ยว  </t>
    </r>
    <r>
      <rPr>
        <sz val="9"/>
        <color indexed="60"/>
        <rFont val="Tahoma"/>
        <family val="2"/>
      </rPr>
      <t>(0.645 ล้าน)</t>
    </r>
  </si>
  <si>
    <r>
      <t xml:space="preserve">        (2) กิจกรรมจัดตั้งกลุ่มอาชีพเพื่อหารายได้จากการท่องเที่ยว  </t>
    </r>
    <r>
      <rPr>
        <sz val="9"/>
        <color indexed="60"/>
        <rFont val="Tahoma"/>
        <family val="2"/>
      </rPr>
      <t>(0.37 ล้าน)</t>
    </r>
  </si>
  <si>
    <r>
      <t xml:space="preserve">        (3) จัดทำเส้นทางการท่องเที่ยวแบบครบวงจร  </t>
    </r>
    <r>
      <rPr>
        <sz val="9"/>
        <color indexed="60"/>
        <rFont val="Tahoma"/>
        <family val="2"/>
      </rPr>
      <t>(2 ล้าน)</t>
    </r>
  </si>
  <si>
    <t xml:space="preserve">2) เสริมสร้างการขยายช่องทางการตลาดด้านการจำหน่ายสินค้า การบริการท่องเที่ยว อาหารปลอดภัย พร้อมใจบริการสืบสานวัฒนธรรมท้องถิ่น 1.5 ล้านบาท
</t>
  </si>
  <si>
    <r>
      <t>3) ปรับปรุงและพัฒนาเส้นทางคมนาคมและแหล่งท่องเที่ยวเชิงธรรมชาติ ปรับปรุงเส้นทางเพื่อการท่องเที่ยว 5 เส้นทาง (พื้นที่ดำเนินการ อ.พระพุทธบาท อ.มวกเหล็ก อ.แก่งคอย อ.วังม่วง อ.หนองแค) 9.5 ล้านบาท</t>
    </r>
    <r>
      <rPr>
        <i/>
        <u/>
        <sz val="9"/>
        <rFont val="Tahoma"/>
        <family val="2"/>
      </rPr>
      <t xml:space="preserve"> </t>
    </r>
  </si>
  <si>
    <t>4) พัฒนาระบบการเชื่อมโยงฐานข้อมูลด้านการท่องเที่ยวเครือข่ายและกระจายช่องทางแหล่งบริการที่หลากหลายและสามารถสนองรองรับการบริการด้านการท่องเที่ยวเชิงบูรณาการ  
 2 ล้าน</t>
  </si>
  <si>
    <t xml:space="preserve">1) ส่งเสริมเศรษฐกิจเชิงสร้างสรรค์เพิ่มมูลค่าการท่องเที่ยวเชิงบูรณาการ 10.87 ล้านบาท
</t>
  </si>
  <si>
    <r>
      <t xml:space="preserve">        (1) ย้อนรอยสงครามโลกครั้งที่ 2 อำเภอแก่งคอย </t>
    </r>
    <r>
      <rPr>
        <sz val="9"/>
        <color indexed="60"/>
        <rFont val="Tahoma"/>
        <family val="2"/>
      </rPr>
      <t>5.33 ล้าน</t>
    </r>
  </si>
  <si>
    <r>
      <t xml:space="preserve">        (2) ส่งเสริมการปลูกดอกเข้าพรรษา อำเภอพระพุทธบาท </t>
    </r>
    <r>
      <rPr>
        <sz val="9"/>
        <color indexed="60"/>
        <rFont val="Tahoma"/>
        <family val="2"/>
      </rPr>
      <t>1.62 ล้าน</t>
    </r>
  </si>
  <si>
    <r>
      <t xml:space="preserve">        (3) ส่งเสริมการท่องเที่ยวทุ่งทานตะวัน </t>
    </r>
    <r>
      <rPr>
        <sz val="9"/>
        <color indexed="60"/>
        <rFont val="Tahoma"/>
        <family val="2"/>
      </rPr>
      <t>3.92 ล้าน</t>
    </r>
  </si>
  <si>
    <r>
      <t xml:space="preserve">     (4) ฟื้นฟูสมรรถภาพคนพิการโดยชุมชนเพื่อให้บริการแบบเบ็ดเสร็จครบวงจรระดับชุมชน </t>
    </r>
    <r>
      <rPr>
        <sz val="9"/>
        <color indexed="60"/>
        <rFont val="Tahoma"/>
        <family val="2"/>
      </rPr>
      <t xml:space="preserve">0.527 ล้าน </t>
    </r>
  </si>
  <si>
    <r>
      <t xml:space="preserve">     (5) ทบทวนองค์ความรู้และทักษะด้านคนพิการของ อพมก. </t>
    </r>
    <r>
      <rPr>
        <sz val="9"/>
        <color indexed="60"/>
        <rFont val="Tahoma"/>
        <family val="2"/>
      </rPr>
      <t xml:space="preserve">0.173 ล้าน </t>
    </r>
  </si>
  <si>
    <r>
      <t xml:space="preserve">     (6) แลกเปลี่ยนเรียนรู้และถอดบทเรียนการดำเนินงานโครงการ CBR </t>
    </r>
    <r>
      <rPr>
        <sz val="9"/>
        <color indexed="60"/>
        <rFont val="Tahoma"/>
        <family val="2"/>
      </rPr>
      <t xml:space="preserve">0.143 ล้าน </t>
    </r>
  </si>
  <si>
    <r>
      <t xml:space="preserve">       (1) ปรับปรุงศูนย์จำหน่ายสินค้าด้านการเกษตร และผลิตภัณฑ์ชุมชน </t>
    </r>
    <r>
      <rPr>
        <sz val="9"/>
        <color indexed="60"/>
        <rFont val="Tahoma"/>
        <family val="2"/>
      </rPr>
      <t>(3แห่ง พื้นที่ดำเนินการ อ.เมือง อ.มวกเหล็ก อ.เฉลิมพระเกียรติ 5 ล้าน)</t>
    </r>
  </si>
  <si>
    <r>
      <rPr>
        <sz val="9"/>
        <rFont val="Tahoma"/>
        <family val="2"/>
      </rPr>
      <t>โครงการฟื้นฟูกิจกรรมการท่องเที่ยวเพื่อยกระดับรายได้และเพิ่มมูลค่าผลิตภัณฑ์และการบริการด้านท่องเที่ยวเชิงบูรณาการ</t>
    </r>
    <r>
      <rPr>
        <sz val="9"/>
        <color indexed="10"/>
        <rFont val="Tahoma"/>
        <family val="2"/>
      </rPr>
      <t xml:space="preserve"> 
 </t>
    </r>
  </si>
  <si>
    <t>6) พัฒนารูปแบบการท่องเที่ยวเชิงธรรมชาติแบบบูรณาการให้สอดคล้องกับกลุ่มเป้าหมายเฉพาะ 2 ล้าน</t>
  </si>
  <si>
    <t xml:space="preserve">7) ส่งเสริมการบอกเล่าเรื่องราว (Story) เพื่อสร้างมูลค่าเพิ่มให้กับแหล่งและบริการท่องเที่ยว
       (1) สืบค้นเรื่องราวแหล่งท่องเที่ยวจังหวัดสระบุรี (story) 2.085 ล้าน
</t>
  </si>
  <si>
    <t>8) จัดมหกรรมการท่องเที่ยวจังหวัดสระบุรี (จัดมหกรรมท่องเที่ยวจังหวัดสระบุรีแบบครบวงจร จำนวน 2 ครั้ง) 3 ล้าน</t>
  </si>
  <si>
    <t>5) เสริมสร้างศักยภาพชุมชนสัมพันธ์ร่วมกันพาเที่ยว  
 (อบรมบุคลากร ผู้นำชุมชน กลุ่มเครือข่าย และผู้แทนชุมชนเป้าหมายเพื่อการประชาสัมพันธ์การท่องเที่ยวอย่างเป็นระบบ/จัดเวทีเสวนาเครือข่ายการท่องเที่ยวที่เกี่ยวข้อง จำนวน 13 ครั้งๆละ 500,000 บาท) 6.5 ล้าน</t>
  </si>
  <si>
    <r>
      <t xml:space="preserve">       (1) จัดกิจกรรมส่งเสริมอาชีพ ผู้ใช้แรงงาน ผู้ต้องขัง ครัวเรือนยากจน ผู้ด้อยโอกาส จำนวน 300 คน</t>
    </r>
    <r>
      <rPr>
        <sz val="9"/>
        <color indexed="60"/>
        <rFont val="Tahoma"/>
        <family val="2"/>
      </rPr>
      <t xml:space="preserve"> 0.9 ล้านบาท</t>
    </r>
  </si>
  <si>
    <r>
      <t xml:space="preserve">       (1) ฟื้นฟูและพัฒนาแหล่งน้ำเพื่อการเกษตร</t>
    </r>
    <r>
      <rPr>
        <sz val="9"/>
        <color indexed="60"/>
        <rFont val="Tahoma"/>
        <family val="2"/>
      </rPr>
      <t xml:space="preserve"> </t>
    </r>
    <r>
      <rPr>
        <i/>
        <sz val="9"/>
        <color indexed="56"/>
        <rFont val="Tahoma"/>
        <family val="2"/>
      </rPr>
      <t xml:space="preserve">(9 กิจกรรมดำเนินการ </t>
    </r>
    <r>
      <rPr>
        <i/>
        <sz val="9"/>
        <color indexed="10"/>
        <rFont val="Tahoma"/>
        <family val="2"/>
      </rPr>
      <t>17.5 ล้านบาท</t>
    </r>
    <r>
      <rPr>
        <i/>
        <sz val="9"/>
        <color indexed="56"/>
        <rFont val="Tahoma"/>
        <family val="2"/>
      </rPr>
      <t>)</t>
    </r>
    <r>
      <rPr>
        <sz val="9"/>
        <color indexed="60"/>
        <rFont val="Tahoma"/>
        <family val="2"/>
      </rPr>
      <t xml:space="preserve"> </t>
    </r>
  </si>
  <si>
    <r>
      <t xml:space="preserve">       (2) เพิ่มช่องทางการจัดจำหน่าย  
 </t>
    </r>
    <r>
      <rPr>
        <sz val="9"/>
        <color indexed="60"/>
        <rFont val="Tahoma"/>
        <family val="2"/>
      </rPr>
      <t xml:space="preserve">(จัดงาน Event  </t>
    </r>
    <r>
      <rPr>
        <b/>
        <u/>
        <sz val="9"/>
        <color indexed="10"/>
        <rFont val="Tahoma"/>
        <family val="2"/>
      </rPr>
      <t>4 ครั้ง</t>
    </r>
    <r>
      <rPr>
        <u/>
        <sz val="9"/>
        <color indexed="60"/>
        <rFont val="Tahoma"/>
        <family val="2"/>
      </rPr>
      <t xml:space="preserve"> 4.8 ล้าน</t>
    </r>
    <r>
      <rPr>
        <sz val="9"/>
        <color indexed="60"/>
        <rFont val="Tahoma"/>
        <family val="2"/>
      </rPr>
      <t>)</t>
    </r>
  </si>
  <si>
    <t>เป็นศูนย์จำหน่ายสินค้าเกษตร/สินค้าเกษตรแปรรูปของชุมชน เป็นจุดที่มีนักท่องเที่ยวมาเป็นจำนวนมากมียอดการจำหน่ายสูง ภายหลังการต่อเติมชุมชนจะเป็นหน่วยบริหารจัดการต่อไป</t>
  </si>
  <si>
    <r>
      <t xml:space="preserve">4) ยกระดับการบริหารจัดการระบบข้อมูลสารสนเทศในการสร้างมูลค่าเพิ่มด้านการเกษตร </t>
    </r>
    <r>
      <rPr>
        <u/>
        <sz val="9"/>
        <color indexed="10"/>
        <rFont val="Tahoma"/>
        <family val="2"/>
      </rPr>
      <t xml:space="preserve">มี 2 กิจกรรมย่อยเหลือ 1 กิจกรรรม </t>
    </r>
    <r>
      <rPr>
        <sz val="9"/>
        <color indexed="10"/>
        <rFont val="Tahoma"/>
        <family val="2"/>
      </rPr>
      <t xml:space="preserve">7.76 ล้าน </t>
    </r>
    <r>
      <rPr>
        <sz val="9"/>
        <color indexed="30"/>
        <rFont val="Tahoma"/>
        <family val="2"/>
        <charset val="222"/>
      </rPr>
      <t xml:space="preserve">
</t>
    </r>
  </si>
  <si>
    <r>
      <t xml:space="preserve">       (1) จัดเวทีชุมชนเสริมสร้างกระบวนการการมีส่วนร่วมพัฒนาและแก้ไขปัญหาด้านการเกษตร </t>
    </r>
    <r>
      <rPr>
        <sz val="9"/>
        <color indexed="60"/>
        <rFont val="Tahoma"/>
        <family val="2"/>
      </rPr>
      <t xml:space="preserve">(จัดเวทีชุมชนสร้างกระบวนการมีส่วนร่วม </t>
    </r>
    <r>
      <rPr>
        <u/>
        <sz val="9"/>
        <color indexed="60"/>
        <rFont val="Tahoma"/>
        <family val="2"/>
      </rPr>
      <t>จำนวน 125 เครือข่าย</t>
    </r>
    <r>
      <rPr>
        <u/>
        <sz val="9"/>
        <color indexed="10"/>
        <rFont val="Tahoma"/>
        <family val="2"/>
      </rPr>
      <t>ภาคประชาชนในระดับตำบล อำเภอ</t>
    </r>
    <r>
      <rPr>
        <u/>
        <sz val="9"/>
        <color indexed="60"/>
        <rFont val="Tahoma"/>
        <family val="2"/>
      </rPr>
      <t xml:space="preserve"> </t>
    </r>
    <r>
      <rPr>
        <sz val="9"/>
        <color indexed="60"/>
        <rFont val="Tahoma"/>
        <family val="2"/>
      </rPr>
      <t>)</t>
    </r>
  </si>
  <si>
    <r>
      <t xml:space="preserve">2) พัฒนาผลิตภัณฑ์ท้องถิ่นสำหรับนักท่องเที่ยวกลุ่มเป้าหมายเฉพาะ </t>
    </r>
    <r>
      <rPr>
        <i/>
        <sz val="9"/>
        <color indexed="10"/>
        <rFont val="Tahoma"/>
        <family val="2"/>
      </rPr>
      <t>2.66 ล้าน</t>
    </r>
    <r>
      <rPr>
        <i/>
        <sz val="9"/>
        <color indexed="56"/>
        <rFont val="Tahoma"/>
        <family val="2"/>
      </rPr>
      <t xml:space="preserve">
</t>
    </r>
  </si>
  <si>
    <t>เป็นการจัดเวทีอบรม นำเสนอเส้นทางการท่องเที่ยวในเขตพื้นที่แต่ละอำเภอ(13 อำเภอ) เพื่อเชื่อมโยงเส้นทางท่องเที่ยวเป็น Loop</t>
  </si>
  <si>
    <r>
      <t xml:space="preserve">3) พัฒนาการส่งเสริมกิจกรรมสร้างมูลค่าเพิ่มจากแหล่งท่องเที่ยว เทศกาล งานประเพณี </t>
    </r>
    <r>
      <rPr>
        <i/>
        <sz val="9"/>
        <color indexed="10"/>
        <rFont val="Tahoma"/>
        <family val="2"/>
      </rPr>
      <t>9.83 ล้าน</t>
    </r>
    <r>
      <rPr>
        <i/>
        <sz val="9"/>
        <color indexed="56"/>
        <rFont val="Tahoma"/>
        <family val="2"/>
      </rPr>
      <t xml:space="preserve">
</t>
    </r>
  </si>
  <si>
    <t>จัด Event ท้ายเขื่อนป่าสัก (ช่วงเดือน พ.ย.-ธ.ค.)เป็นการจัดงานครั้งแรก</t>
  </si>
  <si>
    <r>
      <t xml:space="preserve">       (1) นมัสการหลวงปู่ใหญ่ป่าสัก อำเภอวังม่วง</t>
    </r>
    <r>
      <rPr>
        <sz val="9"/>
        <color indexed="60"/>
        <rFont val="Tahoma"/>
        <family val="2"/>
      </rPr>
      <t xml:space="preserve"> (2 ล้าน)</t>
    </r>
  </si>
  <si>
    <t>พื้นที่จัดกิจกรรมเวทีการแสดงต่างๆ ที่ ต.ชะอม อ.แก่งคอย</t>
  </si>
  <si>
    <r>
      <t xml:space="preserve">        (3) ส่งเสริมงานประเพณีตักบาตรดอกไม้แห่เทียนพรรษา </t>
    </r>
    <r>
      <rPr>
        <sz val="9"/>
        <color indexed="60"/>
        <rFont val="Tahoma"/>
        <family val="2"/>
      </rPr>
      <t>(3.9 ล้าน)</t>
    </r>
  </si>
  <si>
    <t>กิจกรรมที่จัดต่อเนื่องทุกปี</t>
  </si>
  <si>
    <t>เป็นการจัดประชาสัมพันธ์ผ่านสื่อต่างๆ  โดยเฉพาะคู่มือแหล่งท่องเที่ยว 5,000 เล่ม แผ่นพับ 5,000 แผ่น สื่อโทรทัศน์ ป้ายและคัตเอาท์ ต่างๆ</t>
  </si>
  <si>
    <t>จ้างเหมาสำรวจเส้นทางการท่องเที่ยวแถบ อ.พระพุทธบาท เพื่อเชื่อมโยงกับแหล่งท่องเที่ยวของอำเภอ พร้อมจัดทำคู่มือเส้นทางการท่องเที่ยว 5,000 เล่ม แผ่นพับ 5,000 แผ่น ป้ายและคัตเอาท์ ต่างๆ</t>
  </si>
  <si>
    <t>อบรมกลุ่มเครื่องจักรสานหมวกใบลาน 200 คน) พร้อมจัดทำป้ายประชาสัมพันธ์กลุ่ม</t>
  </si>
  <si>
    <t>อบรม 900 คน จากทุกอำเภอ (กำนัน ผญบ. อปพร. ตำรวจ บุคลากร) และสร้างเครือข่ายในการให้ความปลอดภัยแก่นักท่องเที่ยว</t>
  </si>
  <si>
    <r>
      <t xml:space="preserve">        (1) พัฒนาบุคลากรในท้องถิ่นเพื่อสนับสนุนการท่องเที่ยว “มัคคุเทศก์” ประจำถิ่น 
</t>
    </r>
    <r>
      <rPr>
        <sz val="9"/>
        <color indexed="60"/>
        <rFont val="Tahoma"/>
        <family val="2"/>
      </rPr>
      <t xml:space="preserve">  (ฝึกอบรมผู้นำชุมชน/ผู้แทนชุมชน และเยาวชนในพื้นที่เพื่อเป็นมัคคุเทศก์ในการประชาสัมพันธ์แหล่งท่องเที่ยวและสถานที่สำคัญในชุมชน/หมู่บ้าน จำนวน 3 ครั้ง) </t>
    </r>
    <r>
      <rPr>
        <sz val="9"/>
        <color indexed="10"/>
        <rFont val="Tahoma"/>
        <family val="2"/>
      </rPr>
      <t>1.703 ล้าน</t>
    </r>
  </si>
  <si>
    <t>เป็นการจัดเวทีเล่าเรื่องระดับอำเภอ ๆละ 150 คน 13 อำเภอ เพื่อรวบรวม/คัดกรองเรื่อง (1 ล้าน)และจัดทำเอกสาร 5,000 เล่ม (1ล้าน) เป็นลักษณะการสืบทอดภูมิตำนานต่างๆ เป็นเรื่องราว เพื่อถ่ายทอดสืบเนื่อง เป็นสิ่งสำคัญสำหรับการส่งเสริมการท่องเที่ยวอย่างหนึ่ง อีกทั้งเป็นการอนุรักษ์ภูมิปัญญาในพื้นที่ให้มีมูลค่า</t>
  </si>
  <si>
    <t>งานแสดงแสงเสียงและสื่อผสม 3 คืน เป็นกิจกรรมในปฏิทินท่องเที่ยว ททท.</t>
  </si>
  <si>
    <t>ส่งเสริมการปลูกไม้พื้นเมือง ดอกเข้าพรรษาในพื้นที่ 300 ไร่ จำนวน 150,000 ต้น (เป็นค่าใช้จ่ายในการไถ และต้นพันธุ์)</t>
  </si>
  <si>
    <t>การปลูกทานตะวันเพื่อส่งเสริมการท่องเที่ยวในพื้นที่ 500 ไร่ จำนวน 150,000 ต้น เป็นค่าใช้จ่ายในการไถ และเมล็ดพันธุ์ (1.25ล้าน) และการจัดงานส่งเสริมการท่องเที่ยวทุ่งทานตะวันและประชาสัมพันธ์งาน เป็นกิจกรรมที่จัดต่อเนื่องทุกปี(2.67ล้าน)</t>
  </si>
  <si>
    <r>
      <t xml:space="preserve">6) ฟื้นฟูแหล่งท่องเที่ยวเชิงประวัติศาสตร์  
 (จัดกิจกรรมพัฒนาและฟื้นฟูแหล่งท่องเที่ยวเชิงประวัติศาสตร์ พร้อมทั้งจัดกิจกรรมประชาสัมพันธ์อย่างต่อเนื่องเพื่อให้เป็นที่รู้จักของประชาชนและนักท่องเที่ยวอย่างทั่วถึง จำนวน 6 ครั้ง) </t>
    </r>
    <r>
      <rPr>
        <i/>
        <sz val="9"/>
        <color indexed="10"/>
        <rFont val="Tahoma"/>
        <family val="2"/>
      </rPr>
      <t>รวม 4.63 ล้าน</t>
    </r>
  </si>
  <si>
    <r>
      <t xml:space="preserve">2) ส่งเสริมการบริหารจัดการคุณภาพชีวิตของชุมชนสู่ความเข้มแข็ง </t>
    </r>
    <r>
      <rPr>
        <i/>
        <sz val="9"/>
        <color indexed="10"/>
        <rFont val="Tahoma"/>
        <family val="2"/>
      </rPr>
      <t>2.01 ล้าน</t>
    </r>
    <r>
      <rPr>
        <i/>
        <sz val="9"/>
        <rFont val="Tahoma"/>
        <family val="2"/>
      </rPr>
      <t xml:space="preserve">
 </t>
    </r>
  </si>
  <si>
    <t>การพัฒนาท้องถิ่นรองรับการบริการฟื้นฟูสมรรถภาพคนพิการโดยชุมชนแบบครบวงจร ตามหลักวิชาการ</t>
  </si>
  <si>
    <r>
      <t xml:space="preserve">     (2) ส่งเสริมกิจกรรมเพื่อยกระดับการพ้นเกณฑ์ความจำเป็นพื้นฐานของชุมชนสู่การมีคุณภาพชีวิตที่ดี</t>
    </r>
    <r>
      <rPr>
        <sz val="9"/>
        <color indexed="60"/>
        <rFont val="Tahoma"/>
        <family val="2"/>
      </rPr>
      <t xml:space="preserve"> 0.91 ล้าน  
</t>
    </r>
    <r>
      <rPr>
        <i/>
        <sz val="9"/>
        <color indexed="10"/>
        <rFont val="Tahoma"/>
        <family val="2"/>
      </rPr>
      <t xml:space="preserve">เวทีอบรม 100 คน จาก 26 หมู่บ้าน และจัดกิจกรรมใน 26 หมู่บ้าน รวมทั้งจัดเวทีถอดบทเรียน 50 คน
 </t>
    </r>
    <r>
      <rPr>
        <sz val="9"/>
        <color indexed="30"/>
        <rFont val="Tahoma"/>
        <family val="2"/>
        <charset val="222"/>
      </rPr>
      <t xml:space="preserve">
</t>
    </r>
  </si>
  <si>
    <r>
      <t xml:space="preserve">    (1) ฟื้นฟูสมรรถภาพคนพิการโดยชุมชน</t>
    </r>
    <r>
      <rPr>
        <sz val="9"/>
        <color indexed="60"/>
        <rFont val="Tahoma"/>
        <family val="2"/>
      </rPr>
      <t xml:space="preserve"> 0.84 ล้านบาท</t>
    </r>
    <r>
      <rPr>
        <sz val="9"/>
        <color indexed="10"/>
        <rFont val="Tahoma"/>
        <family val="2"/>
      </rPr>
      <t xml:space="preserve"> </t>
    </r>
    <r>
      <rPr>
        <i/>
        <sz val="9"/>
        <color indexed="10"/>
        <rFont val="Tahoma"/>
        <family val="2"/>
      </rPr>
      <t>ประกอบด้วยกิจกรรม  
 1) ฟื้นฟูสมรรถภาพคนพิการโดยชุมชน ด้วยการอบรม 2 ระยะ เพื่อการให้บริการแบบครบวงจร (จำนวน 85 คน) 0.53 ล้าน   
 2) อบรมและทบทวนองค์ความรู้ 100 คน 2 วัน 1 คืน 0.17 ล้าน  
 3) การแลกเปลี่ยนเรียนรู้ถอดบทเรียน 3 วัน 2 คืน 30 คน 0.14 ล้าน</t>
    </r>
    <r>
      <rPr>
        <i/>
        <sz val="9"/>
        <color indexed="30"/>
        <rFont val="Tahoma"/>
        <family val="2"/>
      </rPr>
      <t xml:space="preserve">
</t>
    </r>
  </si>
  <si>
    <t>เป็นการเร่งรัดการพัฒนาหมู่บ้านที่ตกเกณฑ์ จปฐ. พัฒนาคุณภาพชีวิต สอดคล้องกับยุทธศาสตร์</t>
  </si>
  <si>
    <r>
      <t xml:space="preserve">     (3) ส่งเสริมกิจกรรมเพื่อส่งเสริมชุมชนเข้มแข็งสู่ความสมานฉันท์ในพื้นที่จังหวัดสระบุรี </t>
    </r>
    <r>
      <rPr>
        <sz val="9"/>
        <color indexed="60"/>
        <rFont val="Tahoma"/>
        <family val="2"/>
      </rPr>
      <t xml:space="preserve">0.26 ล้าน   
</t>
    </r>
    <r>
      <rPr>
        <i/>
        <sz val="9"/>
        <color indexed="10"/>
        <rFont val="Tahoma"/>
        <family val="2"/>
      </rPr>
      <t xml:space="preserve">เวทีแลกเปลี่ยนเรียนรู้ 100 คน จาก 26 หมู่บ้าน </t>
    </r>
  </si>
  <si>
    <t>เป็นการสนับสนุนส่งเสริมสุขภาพ สอดคล้องกับยุทธศาสตร์</t>
  </si>
  <si>
    <r>
      <t xml:space="preserve">              2.ปรับปรุงศูนย์สุขภาพชุมชนประจำหมู่บ้าน รวม 2 แห่ง ใน ต.หนองแซง  อ.หนองแซง  </t>
    </r>
    <r>
      <rPr>
        <sz val="9"/>
        <color indexed="60"/>
        <rFont val="Tahoma"/>
        <family val="2"/>
      </rPr>
      <t xml:space="preserve">(1.3 ล้าน) </t>
    </r>
    <r>
      <rPr>
        <sz val="9"/>
        <color indexed="30"/>
        <rFont val="Tahoma"/>
        <family val="2"/>
        <charset val="222"/>
      </rPr>
      <t xml:space="preserve">(บริเวณวัดหนองหอย ม. 1   และบริเวณวัดหนองกีบม้า ม.7) </t>
    </r>
  </si>
  <si>
    <t>ส่งเสริมให้ผู้ด้อยโอกาสมีอาชีพ สร้างรายได้</t>
  </si>
  <si>
    <t>สอดคล้องกับประเด็นยุทธศาสตร์</t>
  </si>
  <si>
    <r>
      <t>ให้ความเห็นชอบเฉพาะรายการอบรมกลุ่มเกษตรกรและผู้ผลิตสินค้าชุมชน เพื่อพัฒนาผลิตภัณฑ์ วงเงิน 1,200,000 บาท และ</t>
    </r>
    <r>
      <rPr>
        <u/>
        <sz val="9"/>
        <color indexed="56"/>
        <rFont val="Tahoma"/>
        <family val="2"/>
      </rPr>
      <t>ปรับลดกิจกรรมปรับปรุงศูนย์จำหน่ายฯ 2 แห่ง วงเงิน2,400,000 บาท</t>
    </r>
    <r>
      <rPr>
        <sz val="9"/>
        <color indexed="56"/>
        <rFont val="Tahoma"/>
        <family val="2"/>
      </rPr>
      <t xml:space="preserve">เนื่องจากแนวทางการบริหารจัดการไม่ชัดเจน  </t>
    </r>
  </si>
  <si>
    <r>
      <t xml:space="preserve">ส่งเสริมอาชีพ </t>
    </r>
    <r>
      <rPr>
        <u/>
        <sz val="9"/>
        <color indexed="56"/>
        <rFont val="Tahoma"/>
        <family val="2"/>
      </rPr>
      <t>พัฒนาผลผลิตเพื่อสร้างมูลค่าเพิ่มในชุมชน</t>
    </r>
  </si>
  <si>
    <t xml:space="preserve">กิจกรรม Road Show และการจัด Event ต่างๆ เป็นการจัดมหกรรมเศรษฐกิจพอเพียงภายในจังหวัดเพื่อส่งเสริมวิสาหกิจชุมชนและเกษตรกร </t>
  </si>
  <si>
    <t>ค่าใช้จ่ายในการดำเนินการปฏิบัติการแต่ละครั้งสูงเกินไป และการอบรมปฏิบัติการลักษณะนี้หากอบรมกลุ่มเป้าหมายจำนวนมากในแต่ละครั้งจะไม่ได้ผล</t>
  </si>
  <si>
    <t>มีข้อมูลคลาดเคลื่อน และแนวทางดำเนินการยังไม่ชัดเจน</t>
  </si>
  <si>
    <r>
      <t xml:space="preserve">กิจกรรมการสร้างความเข้มแข็งให้แก่ภาคประชาชน เพื่อให้เป็นเครือข่ายข้อมูลสารสนเทศในระดับชุมชน 125 เครือข่ายเกษตร มาใช้ประโยชน์อย่างต่อเนื่อง เป็นปัจจุบัน </t>
    </r>
    <r>
      <rPr>
        <u/>
        <sz val="9"/>
        <color indexed="56"/>
        <rFont val="Tahoma"/>
        <family val="2"/>
      </rPr>
      <t>เป็นภารกิจที่ดำเนินการเป็นปกติอยู่แล้ว</t>
    </r>
  </si>
  <si>
    <r>
      <t xml:space="preserve">       (1) พัฒนาเครือข่ายชุมชนเสริมสร้างระบบข้อมูลสารสนเทศเพื่อสร้างมูลค่าเพิ่มด้านการเกษตร </t>
    </r>
    <r>
      <rPr>
        <sz val="9"/>
        <color indexed="60"/>
        <rFont val="Tahoma"/>
        <family val="2"/>
      </rPr>
      <t xml:space="preserve">(ไม่มีข้อมูลรายละเอียด) </t>
    </r>
  </si>
  <si>
    <r>
      <t xml:space="preserve">4) ยกระดับการบริหารจัดการระบบข้อมูลสารสนเทศในการสร้างมูลค่าเพิ่มด้านการเกษตร </t>
    </r>
    <r>
      <rPr>
        <sz val="9"/>
        <color indexed="60"/>
        <rFont val="Tahoma"/>
        <family val="2"/>
      </rPr>
      <t>12.5 ล้าน</t>
    </r>
    <r>
      <rPr>
        <sz val="9"/>
        <color indexed="30"/>
        <rFont val="Tahoma"/>
        <family val="2"/>
        <charset val="222"/>
      </rPr>
      <t xml:space="preserve">
</t>
    </r>
  </si>
  <si>
    <r>
      <t xml:space="preserve">       (2) จัดเวทีชุมชนเสริมสร้างกระบวนการมีส่วนร่วมพัฒนาและแก้ไขปัญหาด้านการเกษตร </t>
    </r>
    <r>
      <rPr>
        <sz val="9"/>
        <color indexed="60"/>
        <rFont val="Tahoma"/>
        <family val="2"/>
      </rPr>
      <t xml:space="preserve">(จัดเวทีชุมชนสร้างกระบวนการมีส่วนร่วม </t>
    </r>
    <r>
      <rPr>
        <u/>
        <sz val="9"/>
        <color indexed="60"/>
        <rFont val="Tahoma"/>
        <family val="2"/>
      </rPr>
      <t>จำนวน 125 เครือข่าย ๆ ละ 100,000 =12.5 ล้าน</t>
    </r>
    <r>
      <rPr>
        <sz val="9"/>
        <color indexed="60"/>
        <rFont val="Tahoma"/>
        <family val="2"/>
      </rPr>
      <t>)</t>
    </r>
  </si>
  <si>
    <r>
      <t xml:space="preserve">โครงการส่งเสริมการพัฒนายกระดับการเชื่อมโยงเครือข่ายชุมชนเศรษฐกิจพอเพียงสู่การพัฒนาจังหวัดสระบุรีแบบบูรณาการ  
 </t>
    </r>
    <r>
      <rPr>
        <sz val="9"/>
        <color indexed="56"/>
        <rFont val="Tahoma"/>
        <family val="2"/>
      </rPr>
      <t>มี 4 กิจกรรม</t>
    </r>
  </si>
  <si>
    <r>
      <t xml:space="preserve">   1) ส่งเสริมการพัฒนาและแก้ไขปัญหาการบริหารจัดการภาคเกษตรเชิงพื้นที่ (Zoning) </t>
    </r>
    <r>
      <rPr>
        <sz val="9"/>
        <color indexed="60"/>
        <rFont val="Tahoma"/>
        <family val="2"/>
      </rPr>
      <t>(เป็นการฝึกอบรมเจ้าหน้าที่ ผู้นำชุมชน ในการจัดทำเขตพื้นที่การเกษตร 25.1 ล้าน และชุดคอมพิวเตอร์ โต๊ะ ตู้ 0.18 ล้าน) รวม 25.28 ล้าน</t>
    </r>
  </si>
  <si>
    <t>กิจกรรมย่อยนี้เป็นภารกิจของ function กระทรวงเกษตรฯ</t>
  </si>
  <si>
    <r>
      <t xml:space="preserve">   2) ต่อยอดและขยายผลชุมชน/สถานศึกษาต้นแบบเกษตรทฤษฎีใหม่ และเศรษฐกิจพอเพียง </t>
    </r>
    <r>
      <rPr>
        <sz val="9"/>
        <color indexed="60"/>
        <rFont val="Tahoma"/>
        <family val="2"/>
      </rPr>
      <t>(อบรม เวที  และศึกษาพื้นที่ขยายผลด้านเกษตรทฤษฎีใหม่ต้นแบบ 13 ครั้ง) 20 ล้าน</t>
    </r>
  </si>
  <si>
    <r>
      <t xml:space="preserve">งบประมาณในเอกสารไม่สอดคล้องกัน </t>
    </r>
    <r>
      <rPr>
        <u/>
        <sz val="9"/>
        <color indexed="30"/>
        <rFont val="Tahoma"/>
        <family val="2"/>
      </rPr>
      <t>ในแบบ จ.๑ (หน้า ๙๑) 35 ล้าน แต่ในเอกสารโครงการ 60 ล้าน และรายละเอียดค่าใช้จ่ายไม่สอดคล้องกันในทุกเอกสาร เล่มสีฟ้า ไฟล์ข้อมูลเพิ่มเติมทั้ง 2 ครั้ง</t>
    </r>
  </si>
  <si>
    <t>งบประมาณจำนวนมาก ครั้งละประมาณ 1.5 ล้าน แต่ไม่ชัดเจนเรื่องกลุ่มเป้าหมาย กิจกรรมดำเนินการ และพื้นที่ดำเนินการ</t>
  </si>
  <si>
    <r>
      <t xml:space="preserve">   3) คลินิกเกษตรกรรมเชิงบูรณาการเคลื่อนที่ </t>
    </r>
    <r>
      <rPr>
        <sz val="9"/>
        <color indexed="60"/>
        <rFont val="Tahoma"/>
        <family val="2"/>
      </rPr>
      <t>(13 ครั้งๆละ 0.3 ล้าน) รวม 4.5 ล้าน</t>
    </r>
  </si>
  <si>
    <r>
      <t xml:space="preserve">กิจกรรมก่อสร้างฟื้นฟูแหล่งน้ำ ควรดูแผนรวมของทุกหน่วยงานด้วยเพื่อมิให้เกิดความซ้ำซ้อนพื้นที่ดำเนินการ </t>
    </r>
    <r>
      <rPr>
        <u/>
        <sz val="9"/>
        <color indexed="10"/>
        <rFont val="Tahoma"/>
        <family val="2"/>
      </rPr>
      <t>ควรบูรณาการกิจกรรมนี้เข้ากับกิจกรรมที่ 1 ของโครงการก่อนหน้าเนื่องจากเป็นเรื่องเดียวกัน</t>
    </r>
  </si>
  <si>
    <r>
      <rPr>
        <sz val="9"/>
        <rFont val="Tahoma"/>
        <family val="2"/>
      </rPr>
      <t>โครงการฟื้นฟูกิจกรรมการท่องเที่ยวเพื่อยกระดับรายได้และเพิ่มมูลค่าผลิตภัณฑ์และการบริการด้านท่องเที่ยวเชิงบูรณาการ</t>
    </r>
    <r>
      <rPr>
        <sz val="9"/>
        <color indexed="10"/>
        <rFont val="Tahoma"/>
        <family val="2"/>
      </rPr>
      <t xml:space="preserve"> 
 (</t>
    </r>
    <r>
      <rPr>
        <u/>
        <sz val="9"/>
        <color indexed="10"/>
        <rFont val="Tahoma"/>
        <family val="2"/>
      </rPr>
      <t>ชื่อโครงการในแบบ จ.๒ ไม่สอดคล้องกับชื่อในข้อมูลพื้นฐานโครงการ และบบฟอร็มรายละเอียดจำแนกตามรายจ่าย</t>
    </r>
    <r>
      <rPr>
        <sz val="9"/>
        <color indexed="10"/>
        <rFont val="Tahoma"/>
        <family val="2"/>
      </rPr>
      <t xml:space="preserve"> ควรใช้ชื่อที่สอดคล้องกับแผนพัฒนาจังหวัด)</t>
    </r>
  </si>
  <si>
    <t>รายละเอียดกิจกรรมไม่ชัดเจน และข้อมูลที่ส่งมาไม่สอดคล้องกัน</t>
  </si>
  <si>
    <r>
      <t>-ปรับปรุงภูมิทัศน์แหล่งน้ำเพื่อการท่องเที่ยว 3 แห่ง (พื้นที่ดำเนินการ อ.เสาไห้ อ.วังม่วง อ.มวกเหล็ก)</t>
    </r>
    <r>
      <rPr>
        <sz val="9"/>
        <color indexed="60"/>
        <rFont val="Tahoma"/>
        <family val="2"/>
      </rPr>
      <t xml:space="preserve"> 5.7 ล้านบาท</t>
    </r>
  </si>
  <si>
    <r>
      <t xml:space="preserve">ไม่ชัดเจนว่าแต่ละแหล่งมีศักยภาพการท่องเที่ยวอย่างไร และข้อมูลโครงการไม่สอดคล้องกัน </t>
    </r>
    <r>
      <rPr>
        <u/>
        <sz val="9"/>
        <color indexed="10"/>
        <rFont val="Tahoma"/>
        <family val="2"/>
      </rPr>
      <t>งปม.ในเล่มสีฟ้า 5.7 ล้าน ในไฟล์ข้อมูลเพิ่มเติม 6 ล้าน)</t>
    </r>
  </si>
  <si>
    <r>
      <t xml:space="preserve">-ปรับปรุงเส้นทางเพื่อการท่องเที่ยว 4 เส้นทาง (พื้นที่ดำเนินการ อ.มวกเหล็ก อ.พระพุทธบาท อ.เฉลิมพระเกียรติ อ.วิหารแดง) </t>
    </r>
    <r>
      <rPr>
        <sz val="9"/>
        <color indexed="60"/>
        <rFont val="Tahoma"/>
        <family val="2"/>
      </rPr>
      <t xml:space="preserve">7.5 ล้านบาท </t>
    </r>
  </si>
  <si>
    <r>
      <t xml:space="preserve">ไม่ชัดเจนว่าแต่ละแหล่งมีศักยภาพการท่องเที่ยวอย่างไร กิจกรรมก่อสร้างควรดูแผนรวมของทุกหน่วยงานด้วยเพื่อมิให้เกิดความซ้ำซ้อนพื้นที่ดำเนินการ </t>
    </r>
    <r>
      <rPr>
        <u/>
        <sz val="9"/>
        <color indexed="10"/>
        <rFont val="Tahoma"/>
        <family val="2"/>
      </rPr>
      <t>ข้อมูลการใช้งบประมาณจากเอกสารที่ส่งมาไม่ตรงกัน และ ชื่อกิจกรรมในเล่มไม่สอดคล้องกับไฟล์ที่เมล์มา 7.6 ล้าน)</t>
    </r>
  </si>
  <si>
    <r>
      <rPr>
        <u/>
        <sz val="9"/>
        <color indexed="30"/>
        <rFont val="Tahoma"/>
        <family val="2"/>
      </rPr>
      <t>แนวทางดำเนินการไม่ชัดเจน</t>
    </r>
    <r>
      <rPr>
        <sz val="9"/>
        <color indexed="30"/>
        <rFont val="Tahoma"/>
        <family val="2"/>
      </rPr>
      <t xml:space="preserve"> พื้นที่ดำเนินการ กลุ่มเป้าหมาย </t>
    </r>
    <r>
      <rPr>
        <u/>
        <sz val="9"/>
        <color indexed="30"/>
        <rFont val="Tahoma"/>
        <family val="2"/>
      </rPr>
      <t>เฉลี่ยค่าใช้จ่ายเวทีละ 1.5 ล้าน บาท ค่อนข้างเป็นเวทีใหญ่</t>
    </r>
    <r>
      <rPr>
        <sz val="9"/>
        <color indexed="30"/>
        <rFont val="Tahoma"/>
        <family val="2"/>
      </rPr>
      <t xml:space="preserve"> </t>
    </r>
    <r>
      <rPr>
        <b/>
        <sz val="9"/>
        <color indexed="30"/>
        <rFont val="Tahoma"/>
        <family val="2"/>
      </rPr>
      <t>ขอความชัดเจนว่าเป็นเวทีประชาพิจารณ์ในโครงการขนาดใหญ่หรืออย่างไร จึงใช้งบประมาณจำนวนมาก และหากเป็นโครงการลักษณะดังกล่าวจะต้องเป็น งปม. ของหน่วยงานที่จัดทำโครงการ เป็นผู้รับผิดชอบค่าใช้จ่ายจัดเวทีลักษณะนี้</t>
    </r>
  </si>
  <si>
    <r>
      <t xml:space="preserve">2) พัฒนาผลิตภัณฑ์ท้องถิ่นสำหรับนักท่องเที่ยวกลุ่มเป้าหมายเฉพาะ </t>
    </r>
    <r>
      <rPr>
        <sz val="9"/>
        <color indexed="60"/>
        <rFont val="Tahoma"/>
        <family val="2"/>
      </rPr>
      <t>2.1 ล้าน</t>
    </r>
    <r>
      <rPr>
        <sz val="9"/>
        <color indexed="30"/>
        <rFont val="Tahoma"/>
        <family val="2"/>
        <charset val="222"/>
      </rPr>
      <t xml:space="preserve">
</t>
    </r>
    <r>
      <rPr>
        <sz val="9"/>
        <color indexed="30"/>
        <rFont val="Tahoma"/>
        <family val="2"/>
        <charset val="222"/>
      </rPr>
      <t xml:space="preserve">
</t>
    </r>
    <r>
      <rPr>
        <sz val="9"/>
        <color indexed="60"/>
        <rFont val="Tahoma"/>
        <family val="2"/>
      </rPr>
      <t xml:space="preserve">
</t>
    </r>
  </si>
  <si>
    <r>
      <t xml:space="preserve">        (1) พัฒนาผลิตภัณฑ์ท้องถิ่นสำหรับนักท่องเที่ยวเฉพาะกลุ่ม </t>
    </r>
    <r>
      <rPr>
        <sz val="9"/>
        <color indexed="60"/>
        <rFont val="Tahoma"/>
        <family val="2"/>
      </rPr>
      <t>(อบรมเครือข่ายชุมชนผู้ผลิตสินค้า-ผลิตภัณฑ์ท้องถิ่น 2 ครั้ง) 1.6 ล้าน</t>
    </r>
  </si>
  <si>
    <r>
      <t xml:space="preserve">        (2) สร้างตราสัญลักษณ์ และเอกลักษณ์ของผลิตภัณฑ์ท้องถิ่น </t>
    </r>
    <r>
      <rPr>
        <sz val="9"/>
        <color indexed="60"/>
        <rFont val="Tahoma"/>
        <family val="2"/>
      </rPr>
      <t>(ระดมความเห็น จ้างออกแบบตรา และรูปแบบผลิตภัณฑ์ที่สอดคล้องกับกลุ่มเป้าหมาย) 0.5 ล้าน</t>
    </r>
  </si>
  <si>
    <t>เป็นการพัฒนาสินค้า ช่วยสร้างศักยภาพรายได้แก่ผู้ผลิตในชุมชน</t>
  </si>
  <si>
    <t>ไม่ฃัดเจนเรื่องเป้าหมายเชิงพื้นที่ของกิจกรรมสำรวจเส้นทาง  และรายละเอียดความน่าสนใจของพื้นที่ดังกล่าว เพื่อโครงการจะสามารถเห็นภาพเป้าหมายว่านักท่องเที่ยวกลุ่มเป้าหมายเฉพาะนั้นคือกลุ่มใด จะสอดคล้องกับพื้นที่ดังกล่าว/หรือจะคุ้มค่าในการดำเนินการหรือไม่ (เนื่องจาก งปม. 1 ล้าน การสำรวจคงไม่ได้กว้างไปทั้งอำเภอ หรือทั้งจังหวัด ควรจะกำหนดพื้นที่อย่างคร่าว ๆ ในโครงการได้)</t>
  </si>
  <si>
    <t>ตัดลด งปม.ลง 0.5 ล้าน จากกิจกรรมตราสัญลักษณ์</t>
  </si>
  <si>
    <r>
      <rPr>
        <u/>
        <sz val="9"/>
        <color indexed="30"/>
        <rFont val="Tahoma"/>
        <family val="2"/>
      </rPr>
      <t>กิจกรรมไม่สอดคล้องกับชื่อแผนงาน</t>
    </r>
    <r>
      <rPr>
        <sz val="9"/>
        <color indexed="30"/>
        <rFont val="Tahoma"/>
        <family val="2"/>
      </rPr>
      <t xml:space="preserve"> และการจัดเวทีชุมชน เพื่อแก้ปัญหา</t>
    </r>
    <r>
      <rPr>
        <u/>
        <sz val="9"/>
        <color indexed="30"/>
        <rFont val="Tahoma"/>
        <family val="2"/>
      </rPr>
      <t xml:space="preserve"> เป็นภารกิจปกติ ของ อปท. ร่วมกับหน่วยงาน พช. และ กษ.</t>
    </r>
    <r>
      <rPr>
        <sz val="9"/>
        <color indexed="30"/>
        <rFont val="Tahoma"/>
        <family val="2"/>
      </rPr>
      <t xml:space="preserve"> ในข้อมูลในไฟล์ที่จัดส่งเพิ่มเติมมา 2 ชุด ในชุดที่แสดงกิจกรรมย่อยของแต่ละโครงการไม่สอดคล้องกักับชุดที่แสดงรายการคำนวณ </t>
    </r>
    <r>
      <rPr>
        <u/>
        <sz val="9"/>
        <color indexed="30"/>
        <rFont val="Tahoma"/>
        <family val="2"/>
      </rPr>
      <t xml:space="preserve">มีการจัดเวที 125 เครือข่าย ๆ </t>
    </r>
    <r>
      <rPr>
        <b/>
        <u/>
        <sz val="9"/>
        <color indexed="30"/>
        <rFont val="Tahoma"/>
        <family val="2"/>
      </rPr>
      <t>ละ 20,000 บาท รวม 2.5</t>
    </r>
    <r>
      <rPr>
        <sz val="9"/>
        <color indexed="30"/>
        <rFont val="Tahoma"/>
        <family val="2"/>
      </rPr>
      <t xml:space="preserve"> ล้านบาท</t>
    </r>
  </si>
  <si>
    <t>เป้าประสงค์กิจกรรมไม่ชัดเจน</t>
  </si>
  <si>
    <r>
      <t xml:space="preserve">1) ส่งเสริมชุมชนเครือข่ายเป้าหมายเพื่อฟื้นฟูอนุรักษ์ทรัพยากรธรรมชาติและสิ่งแวดล้อม </t>
    </r>
    <r>
      <rPr>
        <sz val="9"/>
        <color indexed="60"/>
        <rFont val="Tahoma"/>
        <family val="2"/>
      </rPr>
      <t>18.1 ล้าน มีกิจกรรมย่อย 3 รายการ</t>
    </r>
  </si>
  <si>
    <r>
      <t xml:space="preserve">สอดคล้องยุทธศาสตร์ </t>
    </r>
    <r>
      <rPr>
        <u/>
        <sz val="9"/>
        <color indexed="30"/>
        <rFont val="Tahoma"/>
        <family val="2"/>
      </rPr>
      <t>แต่ไม่ระบุพื้นที่เป้าหมายดำเนินการ จำนวนเป้าหมาย รายละเอียดกิจกรรมที่ชัดเจน</t>
    </r>
  </si>
  <si>
    <t>ขาดความชัดเจน</t>
  </si>
  <si>
    <r>
      <t xml:space="preserve">       (2) จัดกิจกรรมร่วมพลเพื่อสร้างจิตสำนึกรักษ์บ้านเกิด</t>
    </r>
    <r>
      <rPr>
        <sz val="9"/>
        <color indexed="60"/>
        <rFont val="Tahoma"/>
        <family val="2"/>
      </rPr>
      <t>(2 ครั้ง) 2 ล้าน</t>
    </r>
  </si>
  <si>
    <t xml:space="preserve">กลุ่มเป้าหมาย วัตถุประสงค์ กิจกรรมมีแนวทางดำเนินการไม่ชัดเจน </t>
  </si>
  <si>
    <r>
      <t xml:space="preserve">       (1) จัดเวทีแลกเปลี่ยนเรียนรู้เพื่อการพัฒนาจังหวัด </t>
    </r>
    <r>
      <rPr>
        <sz val="9"/>
        <color indexed="60"/>
        <rFont val="Tahoma"/>
        <family val="2"/>
      </rPr>
      <t>(จัดเวทีชุมชน/เครือข่ายปราชญ์ชุมชน 2 ครั้ง) 0.8 ล้าน</t>
    </r>
  </si>
  <si>
    <t>เป็นงานภารกิจปกติ</t>
  </si>
  <si>
    <r>
      <t xml:space="preserve">3) จัดกิจกรรม “นันทนาการสู่การรวมพล คนรักษ์สระบุรี” </t>
    </r>
    <r>
      <rPr>
        <sz val="9"/>
        <color indexed="60"/>
        <rFont val="Tahoma"/>
        <family val="2"/>
      </rPr>
      <t>2.8 ล้าน</t>
    </r>
  </si>
  <si>
    <r>
      <t xml:space="preserve">4) พัฒนาการส่งเสริมกิจกรรมสร้างมูลค่าเพิ่มจากแหล่งท่องเที่ยว เทศกาล งานประเพณี </t>
    </r>
    <r>
      <rPr>
        <sz val="9"/>
        <color indexed="60"/>
        <rFont val="Tahoma"/>
        <family val="2"/>
      </rPr>
      <t>4.5 ล้าน</t>
    </r>
    <r>
      <rPr>
        <sz val="9"/>
        <color indexed="30"/>
        <rFont val="Tahoma"/>
        <family val="2"/>
        <charset val="222"/>
      </rPr>
      <t xml:space="preserve">
</t>
    </r>
  </si>
  <si>
    <r>
      <t xml:space="preserve">       (2) จัดทำสื่อประชาสัมพันธ์การท่องเที่ยวแบบสร้างสรรค์และวิถีของชุมชน </t>
    </r>
    <r>
      <rPr>
        <sz val="9"/>
        <color indexed="60"/>
        <rFont val="Tahoma"/>
        <family val="2"/>
      </rPr>
      <t>(สื่อโทรทัศน์/หนังสือพิมพ์รายวัน/สปอร์ตโฆษณา/สื่อวิทยุ/แผ่นพับ/ป้ายไวนิล) 2.5 ล้าน</t>
    </r>
  </si>
  <si>
    <r>
      <t xml:space="preserve">       (1) จัดทำกิจกรรมตามประเพณี และวัฒนธรรมท้องถิ่น รวมทั้งวิถีชีวิตชุมชน </t>
    </r>
    <r>
      <rPr>
        <sz val="9"/>
        <color indexed="60"/>
        <rFont val="Tahoma"/>
        <family val="2"/>
      </rPr>
      <t>2 ล้าน</t>
    </r>
  </si>
  <si>
    <t>ไม่มีรายละเอียดว่าเป็นงาน หรือแหล่งใดที่ต้องการส่งเสริมการท่องเที่ยว</t>
  </si>
  <si>
    <t>กิจกรรมใช้ งปม.มากในการ ปชส.ผ่านสื่อต่างๆ และกิจกรรมต้นทางยังไม่ชัดเจนไม่มีรายละเอียดดำเนินการ</t>
  </si>
  <si>
    <r>
      <t>8) สร้างและพัฒนาเครือข่ายการบริการและการท่องเที่ยวสนับสนุนกิจกรรมการบริการ สินค้าเพื่อการท่องเที่ยว
       (1) จัดเวทีเครือข่ายด้านการท่องเที่ยวจังหวัดสระบุรี  
 (</t>
    </r>
    <r>
      <rPr>
        <sz val="9"/>
        <color indexed="60"/>
        <rFont val="Tahoma"/>
        <family val="2"/>
      </rPr>
      <t>รวมกับกลุ่มเครือข่ายบริการด้านการท่องเที่ยว ส่วนราชการ ที่พัก ร้านอาหาร ผู้จำหน่ายสินค้า ผู้นำชุมชน และผู้ประกอบการอื่นที่เกี่ยวข้อง จำนวน 2 ครั้ง) 4 ล้าน</t>
    </r>
    <r>
      <rPr>
        <sz val="9"/>
        <color indexed="30"/>
        <rFont val="Tahoma"/>
        <family val="2"/>
        <charset val="222"/>
      </rPr>
      <t xml:space="preserve">
</t>
    </r>
  </si>
  <si>
    <r>
      <t xml:space="preserve">5) ส่งเสริมชุมชนเครือข่ายเพื่อบริการนักท่องเที่ยวกลุ่มเป้าหมายเฉพาะและพัฒนาแหล่งท่องเที่ยวเป้าหมาย </t>
    </r>
    <r>
      <rPr>
        <sz val="9"/>
        <color indexed="60"/>
        <rFont val="Tahoma"/>
        <family val="2"/>
      </rPr>
      <t>2 ล้าน</t>
    </r>
    <r>
      <rPr>
        <sz val="9"/>
        <color indexed="30"/>
        <rFont val="Tahoma"/>
        <family val="2"/>
        <charset val="222"/>
      </rPr>
      <t xml:space="preserve">
(1) จัดทำเส้นทางการท่องเที่ยวแบบครบวงจรง 
  </t>
    </r>
    <r>
      <rPr>
        <sz val="9"/>
        <color indexed="60"/>
        <rFont val="Tahoma"/>
        <family val="2"/>
      </rPr>
      <t>(ค่าจ้างเหมาสำรวจเส้นทางการท่องเที่ยว 1 ล้าน/ค่าประชาสัมพันธ์เส้นทางการท่องเที่ยวผ่านสื่อรูปแบบต่างๆ 1 ล้าน) 2 ล้าน</t>
    </r>
    <r>
      <rPr>
        <sz val="9"/>
        <color indexed="30"/>
        <rFont val="Tahoma"/>
        <family val="2"/>
        <charset val="222"/>
      </rPr>
      <t xml:space="preserve">
(2) พัฒนาและปรับปรุงเส้นทางเข้าสู่แหล่งท่องเที่ยว</t>
    </r>
    <r>
      <rPr>
        <u/>
        <sz val="9"/>
        <color indexed="60"/>
        <rFont val="Tahoma"/>
        <family val="2"/>
      </rPr>
      <t xml:space="preserve">ไม่มีรายละเอียด
</t>
    </r>
  </si>
  <si>
    <r>
      <t xml:space="preserve">6) ส่งเสริมการพัฒนาศักยภาพชุมชนบริการนักท่องเที่ยวเชิงเครือข่ายแบบบูรณาการ </t>
    </r>
    <r>
      <rPr>
        <sz val="9"/>
        <color indexed="60"/>
        <rFont val="Tahoma"/>
        <family val="2"/>
      </rPr>
      <t xml:space="preserve">6.5 ล้าน </t>
    </r>
    <r>
      <rPr>
        <sz val="9"/>
        <color indexed="30"/>
        <rFont val="Tahoma"/>
        <family val="2"/>
        <charset val="222"/>
      </rPr>
      <t xml:space="preserve">
</t>
    </r>
    <r>
      <rPr>
        <sz val="9"/>
        <color indexed="30"/>
        <rFont val="Tahoma"/>
        <family val="2"/>
        <charset val="222"/>
      </rPr>
      <t xml:space="preserve">
</t>
    </r>
  </si>
  <si>
    <r>
      <t xml:space="preserve">        (1) พัฒนาบุคลากรในท้องถิ่นเพื่อสนับสนุนการท่องเที่ยว “มัคคุเทศก์” ประจำถิ่น 
</t>
    </r>
    <r>
      <rPr>
        <sz val="9"/>
        <color indexed="60"/>
        <rFont val="Tahoma"/>
        <family val="2"/>
      </rPr>
      <t xml:space="preserve">  (ฝึกอบรมผู้นำชุมชน/ผู้แทนชุมชน และเยาวชนในพื้นที่เพื่อเป็นมัคคุเทศก์ในการประชาสัมพันธ์แหล่งท่องเที่ยวและสถานที่สำคัญในชุมชน/หมู่บ้าน จำนวน 3 ครั้ง) 3.9 ล้าน</t>
    </r>
  </si>
  <si>
    <r>
      <t xml:space="preserve">        (2) จัดตั้งศูนย์ท่องเที่ยวและเรียนรู้วิถีชุมชน 
</t>
    </r>
    <r>
      <rPr>
        <sz val="9"/>
        <color indexed="60"/>
        <rFont val="Tahoma"/>
        <family val="2"/>
      </rPr>
      <t xml:space="preserve"> (จัดกิจกรรมเรียนรู้ชุมชนผ่านกระบวนการท่องเที่ยวเชิงบูรณาการ จำนวน 13 ครั้ง)  2.6 ล้าน</t>
    </r>
  </si>
  <si>
    <r>
      <t>กิจกรรมไม่ค่อยชัดเจน</t>
    </r>
    <r>
      <rPr>
        <u/>
        <sz val="9"/>
        <color indexed="30"/>
        <rFont val="Tahoma"/>
        <family val="2"/>
      </rPr>
      <t>เป็นกิจกรรมที่คล้ายกับกิจกรรมที่ 1 ในโครงการที่ 6</t>
    </r>
    <r>
      <rPr>
        <sz val="9"/>
        <color indexed="30"/>
        <rFont val="Tahoma"/>
        <family val="2"/>
      </rPr>
      <t xml:space="preserve">  มีแนวกิจกรรมในเวทีอย่างไร ใช้ งปม. ครั้งละ  2 ล้านบาท และ </t>
    </r>
    <r>
      <rPr>
        <u/>
        <sz val="9"/>
        <color indexed="30"/>
        <rFont val="Tahoma"/>
        <family val="2"/>
      </rPr>
      <t xml:space="preserve">ควรเป็นภารกิจปกติของหน่วยงาน </t>
    </r>
  </si>
  <si>
    <t>ไม่ชัดเจนไม่มีรายละเอียดว่าเป็นการจัดกิจกรรมลักษณะใด แนวทางดำเนินการไม่ชัดเจน</t>
  </si>
  <si>
    <r>
      <t xml:space="preserve">รายละเอียดกิจกรรมไม่ชัดเจน </t>
    </r>
    <r>
      <rPr>
        <u/>
        <sz val="9"/>
        <color indexed="30"/>
        <rFont val="Tahoma"/>
        <family val="2"/>
      </rPr>
      <t>ข้อมูล งปม.ในรายละเอียดโครงการ 45 ล้าน ไม่สอดคล้องกับแบบ จ.๒ 35 ล้าน ควรเป็นภารกิจปกติ</t>
    </r>
  </si>
  <si>
    <t>ภารกิจปกติ ของปกครอง และ พช.</t>
  </si>
  <si>
    <r>
      <t xml:space="preserve">ข้อมูลที่จัดส่งมาหลายส่วนมีรายละเอียดกิจกรรมและ งปม.ไม่สอดคล้อง  และบางกิจกรรมเป็นภารกิจปกติ </t>
    </r>
    <r>
      <rPr>
        <u/>
        <sz val="9"/>
        <color indexed="30"/>
        <rFont val="Tahoma"/>
        <family val="2"/>
      </rPr>
      <t>ควรตัดลดวงเงินลง 14.025 ล้าน เหลือ  21 ล้าน</t>
    </r>
  </si>
  <si>
    <r>
      <t xml:space="preserve">1) จัดกิจกรรม “หมู่บ้านพูดได้” มุ่งเน้นการมีส่วนร่วมของชุมชนและพหุภาคี แก้ไขปัญหาด้านคุณภาพชีวิตของหมู่บ้าน/ชุมชน
</t>
    </r>
    <r>
      <rPr>
        <sz val="9"/>
        <color indexed="30"/>
        <rFont val="Tahoma"/>
        <family val="2"/>
        <charset val="222"/>
      </rPr>
      <t xml:space="preserve">
</t>
    </r>
  </si>
  <si>
    <r>
      <t xml:space="preserve">       (1) จัดเวทีประชาคมหมู่บ้าน/ชุมชน เพื่อสร้างเสริมคุณภาพชีวิตที่ดี </t>
    </r>
    <r>
      <rPr>
        <sz val="9"/>
        <color indexed="60"/>
        <rFont val="Tahoma"/>
        <family val="2"/>
      </rPr>
      <t>(จัดเวทีประชาคมหมู่บ้าน/ชุมชน จำนวน 295 หมู่บ้านๆ ละ 15,000 บาท) 4.425 ล้าน</t>
    </r>
    <r>
      <rPr>
        <sz val="9"/>
        <color indexed="30"/>
        <rFont val="Tahoma"/>
        <family val="2"/>
        <charset val="222"/>
      </rPr>
      <t xml:space="preserve">
</t>
    </r>
  </si>
  <si>
    <t>ภารกิจปกติ พช. / อปท.</t>
  </si>
  <si>
    <r>
      <t xml:space="preserve">       (2) จัดทำสื่อเพื่อประชาสัมพันธ์กิจกรรมชุมชนเสริมสร้างความเข้มแข็ง </t>
    </r>
    <r>
      <rPr>
        <sz val="9"/>
        <color indexed="60"/>
        <rFont val="Tahoma"/>
        <family val="2"/>
      </rPr>
      <t xml:space="preserve">(จัดทำเอกสารเผยแพร่/ประชาสัมพันธ์ "คำพ่อสอน" จากพระราชดำรัสพระบาทสมเด็จพระเจ้าอยู่หัวฯ เพื่อใช้เป็นแนวทางการดำเนินงานในพื้นที่ จำนวน 5,000 เล่มๆละ 200 บาท) </t>
    </r>
  </si>
  <si>
    <t>ไม่มีความจำเป็นและไม่ปรากฏรายการคำนวณในแบบฟอร์มรายละเอียดจำแนกตรมรายจ่าย</t>
  </si>
  <si>
    <r>
      <t xml:space="preserve">2) ส่งเสริมการบริหารจัดการคุณภาพชีวิตของชุมชนสู่ความเข้มแข็ง 3.97 ล้าน
</t>
    </r>
    <r>
      <rPr>
        <sz val="9"/>
        <color indexed="60"/>
        <rFont val="Tahoma"/>
        <family val="2"/>
      </rPr>
      <t xml:space="preserve"> </t>
    </r>
  </si>
  <si>
    <r>
      <t xml:space="preserve">  1.จัดเวทีการป้องกันปัญหายาเสพติด สนับสนุนกิจกรรมทางเลือก </t>
    </r>
    <r>
      <rPr>
        <sz val="9"/>
        <color indexed="60"/>
        <rFont val="Tahoma"/>
        <family val="2"/>
      </rPr>
      <t xml:space="preserve">จำนวน 147 หมู่บ้านๆละ 10,000 บาท รวม 1.97 ล้าน  </t>
    </r>
    <r>
      <rPr>
        <sz val="9"/>
        <color indexed="30"/>
        <rFont val="Tahoma"/>
        <family val="2"/>
        <charset val="222"/>
      </rPr>
      <t xml:space="preserve">
</t>
    </r>
  </si>
  <si>
    <r>
      <t xml:space="preserve">  2.ส่งเสริมการพัฒนาแพทย์ทางเลือกด้านการใช้สมุนไพร และด้านการนวด</t>
    </r>
    <r>
      <rPr>
        <sz val="9"/>
        <color indexed="60"/>
        <rFont val="Tahoma"/>
        <family val="2"/>
      </rPr>
      <t xml:space="preserve"> โดยประชุมเชิงปฏิบัติการพัฒนาการใช้สมุนไพร จำนวน 2 รุ่น พร้อมสนับสนุนการดำเนินงาน 1.2 ล้าน </t>
    </r>
    <r>
      <rPr>
        <sz val="9"/>
        <color indexed="30"/>
        <rFont val="Tahoma"/>
        <family val="2"/>
        <charset val="222"/>
      </rPr>
      <t xml:space="preserve">
</t>
    </r>
  </si>
  <si>
    <r>
      <t xml:space="preserve">  3.เสริมสร้างความสามัคคีและความสมานฉันท์ของคนในพื้นที่ ร่วมปกป้องสถาบัน </t>
    </r>
    <r>
      <rPr>
        <sz val="9"/>
        <color indexed="60"/>
        <rFont val="Tahoma"/>
        <family val="2"/>
      </rPr>
      <t xml:space="preserve">0.8 ล้าน </t>
    </r>
  </si>
  <si>
    <t>งานบางส่วนเป็นงานนโยบาย บางส่วนงานส่งเสริมอาชีพ แต่ขาดความชัดเจนของเนื้อหากิจกรรม</t>
  </si>
  <si>
    <t>จำนวนกลุ่มเป้าหมายไม่ชัดเจน แต่กิจกรรมเป็นการอบรม แต่ไม่ระบุว่าจะสนับสนุนการดำเนินงานของผู้เข้าอบรมอะไร/อย่างไรบ้าง</t>
  </si>
  <si>
    <t>จากรายละเอียดการคำนวณ เป็นค่ารับรองพิธีการ 2 ครั้ง</t>
  </si>
  <si>
    <t>สอดคล้องกับนโยบาย แต่ไม่มีรายละเอียดเกณฑ์การคัดเลือกหมู่บ้านเป้าหมาย (สระบุรีมี 973 หมู่บ้าน) และกิจกรรมดำเนินการไม่มีรายละเอียด</t>
  </si>
  <si>
    <r>
      <t xml:space="preserve">จัดกิจกรรม จำนวน 26 หมู่บ้านๆ ละ 5,000 บาทและสนับสนุนกิจกรรมทางเลือกจากเวทีประชาคม 26 หมู่บ้านๆ ละ 150,000 บาท </t>
    </r>
    <r>
      <rPr>
        <u/>
        <sz val="9"/>
        <color indexed="30"/>
        <rFont val="Tahoma"/>
        <family val="2"/>
      </rPr>
      <t>กิจกรรมไม่ชัดเจน และพิจารณาแล้วมีลักษณะเป็นงานปกติที่ อปท.ควรสนับสนุน งปม.</t>
    </r>
  </si>
  <si>
    <r>
      <t xml:space="preserve">       (1) พัฒนาศักยภาพผู้นำชุมชน/ผู้แทนชุมชน ร่วมกับหน่วยงานที่เกี่ยวข้อง </t>
    </r>
    <r>
      <rPr>
        <sz val="9"/>
        <color indexed="60"/>
        <rFont val="Tahoma"/>
        <family val="2"/>
      </rPr>
      <t>(อบรมผู้นำชุมชน/ผู้แทนชุมชน และผู้ที่เกี่ยวข้อง) 1 แสนบาท</t>
    </r>
  </si>
  <si>
    <r>
      <t xml:space="preserve">       (3) ส่งเสริมศูนย์สุขภาพชุมชน/ลานกีฬา </t>
    </r>
    <r>
      <rPr>
        <sz val="9"/>
        <color indexed="60"/>
        <rFont val="Tahoma"/>
        <family val="2"/>
      </rPr>
      <t xml:space="preserve">4.2 ล้าน  </t>
    </r>
    <r>
      <rPr>
        <u/>
        <sz val="9"/>
        <color indexed="60"/>
        <rFont val="Tahoma"/>
        <family val="2"/>
      </rPr>
      <t>ชื่อกิจกรรมในไฟล์ข้อมูลเพิ่มเติมไม่สอดคล้องกับเอกสาร</t>
    </r>
    <r>
      <rPr>
        <sz val="9"/>
        <color indexed="60"/>
        <rFont val="Tahoma"/>
        <family val="2"/>
      </rPr>
      <t xml:space="preserve">  มีกิจกรรมย่อย คือ</t>
    </r>
  </si>
  <si>
    <r>
      <t xml:space="preserve">              1. ก่อสร้างศูนย์สุขภาพชุมชนประจำอำเภอ ณ ที่บริเวณหน้าอาคารที่ว่าการอำเภอหนองแซง (ด้านทิศตะวันออกเฉียงเหนือ)   ม.2 ต.หนองแซง อ.หนองแซง </t>
    </r>
    <r>
      <rPr>
        <sz val="9"/>
        <color indexed="60"/>
        <rFont val="Tahoma"/>
        <family val="2"/>
      </rPr>
      <t>1.3 ล้าน</t>
    </r>
  </si>
  <si>
    <r>
      <t xml:space="preserve">             3.ก่อสร้างสนามกีฬา เพื่อสนับสนุนการออกกำลังกาย  ม. 4  ต.ดาวเรือง อ.เมือง (</t>
    </r>
    <r>
      <rPr>
        <sz val="9"/>
        <color indexed="60"/>
        <rFont val="Tahoma"/>
        <family val="2"/>
      </rPr>
      <t>1.3 ล้าน)</t>
    </r>
    <r>
      <rPr>
        <sz val="9"/>
        <color indexed="30"/>
        <rFont val="Tahoma"/>
        <family val="2"/>
        <charset val="222"/>
      </rPr>
      <t xml:space="preserve"> และ ก่อสร้างลานกีฬา ม. 2 ต.มิตรภาพ อ.มวกเหล็ก</t>
    </r>
    <r>
      <rPr>
        <sz val="9"/>
        <color indexed="60"/>
        <rFont val="Tahoma"/>
        <family val="2"/>
      </rPr>
      <t xml:space="preserve"> (1.3 ล้าน)</t>
    </r>
    <r>
      <rPr>
        <sz val="9"/>
        <color indexed="30"/>
        <rFont val="Tahoma"/>
        <family val="2"/>
        <charset val="222"/>
      </rPr>
      <t xml:space="preserve"> เครื่องออกกำลังกาย (</t>
    </r>
    <r>
      <rPr>
        <sz val="9"/>
        <color indexed="60"/>
        <rFont val="Tahoma"/>
        <family val="2"/>
      </rPr>
      <t xml:space="preserve">3แสน) </t>
    </r>
  </si>
  <si>
    <r>
      <t xml:space="preserve">4) เสริมสร้างศักยภาพชุมชนเครือข่ายแก้ไขปัญหาสังคมเชิงบูรณาการ </t>
    </r>
    <r>
      <rPr>
        <sz val="9"/>
        <color indexed="60"/>
        <rFont val="Tahoma"/>
        <family val="2"/>
      </rPr>
      <t xml:space="preserve">4.3 ล้าน </t>
    </r>
    <r>
      <rPr>
        <sz val="9"/>
        <color indexed="30"/>
        <rFont val="Tahoma"/>
        <family val="2"/>
        <charset val="222"/>
      </rPr>
      <t xml:space="preserve">
</t>
    </r>
    <r>
      <rPr>
        <sz val="9"/>
        <color indexed="60"/>
        <rFont val="Tahoma"/>
        <family val="2"/>
      </rPr>
      <t xml:space="preserve">
</t>
    </r>
  </si>
  <si>
    <r>
      <rPr>
        <u/>
        <sz val="9"/>
        <color indexed="30"/>
        <rFont val="Tahoma"/>
        <family val="2"/>
      </rPr>
      <t>ภารกิจปกติ</t>
    </r>
    <r>
      <rPr>
        <sz val="9"/>
        <color indexed="30"/>
        <rFont val="Tahoma"/>
        <family val="2"/>
      </rPr>
      <t xml:space="preserve"> จากข้อมูลในไฟล์ยังมีคลาดเคลื่อนจากเอกสาร</t>
    </r>
    <r>
      <rPr>
        <sz val="9"/>
        <color indexed="30"/>
        <rFont val="Tahoma"/>
        <family val="2"/>
      </rPr>
      <t xml:space="preserve"> และหากมีการปรับเปลี่ยนรายละเอียดกิจกรรมดำเนินการ ขอให้ทาง กบจ.สบ.ได้รับรองด้วย</t>
    </r>
  </si>
  <si>
    <t xml:space="preserve">       (2) จัดคลินิกเคลื่อนที่ (เพื่อรับฟัง/แก้ไข/เสนอแนะแนวทางแก้ไข)</t>
  </si>
  <si>
    <t xml:space="preserve"> ในไฟล์เพิ่มเติมข้อมูลไม่มีรายละเอียด</t>
  </si>
  <si>
    <t>งานFunction</t>
  </si>
  <si>
    <t xml:space="preserve">              2.ปรับปรุงศูนย์สุขภาพชุมชนประจำหมู่บ้าน รวม 2 แห่ง ใน ต.หนองแซง  อ.หนองแซง (บริเวณวัดหนองหอย ม. 1   และบริเวณวัดหนองกีบม้า ม.7) </t>
  </si>
  <si>
    <t>มีรายการกิจกรรมแต่ไม่ปรากฎ งปม. และควรเป็นงาน อปท.</t>
  </si>
  <si>
    <r>
      <t xml:space="preserve">       (1) จัดกิจกรรมส่งเสริมอาชีพ กลุ่มเป้าหมาย จำนวน 230 คน</t>
    </r>
    <r>
      <rPr>
        <sz val="9"/>
        <color indexed="60"/>
        <rFont val="Tahoma"/>
        <family val="2"/>
      </rPr>
      <t xml:space="preserve"> 1 ล้าน</t>
    </r>
  </si>
  <si>
    <r>
      <t>5) ส่งเสริมช่องทางขยายโอกาสทางด้านอาชีพเพื่อแก้ไขปัญหาความเดือดร้อนของประชาชนเชิงเครือข่าย</t>
    </r>
    <r>
      <rPr>
        <sz val="9"/>
        <color indexed="30"/>
        <rFont val="Tahoma"/>
        <family val="2"/>
        <charset val="222"/>
      </rPr>
      <t xml:space="preserve">
</t>
    </r>
    <r>
      <rPr>
        <sz val="9"/>
        <color indexed="30"/>
        <rFont val="Tahoma"/>
        <family val="2"/>
        <charset val="222"/>
      </rPr>
      <t xml:space="preserve">
</t>
    </r>
  </si>
  <si>
    <t>ไม่ระบุกลุ่มเป้าหมาย/กลุ่มอาชีพ</t>
  </si>
  <si>
    <t>ก่อสร้างอาคาร 3 แห่ง จัดซื้อครุภัณฑ์คอมพิวเตอร์ กล้อง เครื่องแปรรูปผลิตภัณฑ์</t>
  </si>
  <si>
    <r>
      <t xml:space="preserve">       (2) จัดตั้งศูนย์เครือข่ายอาชีพชุมชน</t>
    </r>
    <r>
      <rPr>
        <sz val="9"/>
        <color indexed="60"/>
        <rFont val="Tahoma"/>
        <family val="2"/>
      </rPr>
      <t xml:space="preserve"> 7.866 ล้าน</t>
    </r>
  </si>
  <si>
    <t>ขาดความชัดเจนในการดำเนินการ และการบริหารงานศูนย์เครือข่ายอาชีพชุมชน</t>
  </si>
  <si>
    <r>
      <t xml:space="preserve">6) ฟื้นฟูชุมชนแห่งการเรียนรู้ สู้วิกฤติแห่งกระแสการเปลี่ยนแปลง </t>
    </r>
    <r>
      <rPr>
        <sz val="9"/>
        <color indexed="60"/>
        <rFont val="Tahoma"/>
        <family val="2"/>
      </rPr>
      <t xml:space="preserve">3.258 ล้าน </t>
    </r>
    <r>
      <rPr>
        <sz val="9"/>
        <color indexed="30"/>
        <rFont val="Tahoma"/>
        <family val="2"/>
        <charset val="222"/>
      </rPr>
      <t xml:space="preserve">
       (1) นำเสนอวิถีชุมชนต้นแบบ สู่ชุมชนเป้าหมาย </t>
    </r>
    <r>
      <rPr>
        <u/>
        <sz val="9"/>
        <color indexed="60"/>
        <rFont val="Tahoma"/>
        <family val="2"/>
      </rPr>
      <t>ชื่อกิจกรรมไม่สอดคล้องกัน</t>
    </r>
    <r>
      <rPr>
        <sz val="9"/>
        <color indexed="60"/>
        <rFont val="Tahoma"/>
        <family val="2"/>
      </rPr>
      <t xml:space="preserve">
</t>
    </r>
  </si>
  <si>
    <r>
      <rPr>
        <u/>
        <sz val="9"/>
        <color indexed="30"/>
        <rFont val="Tahoma"/>
        <family val="2"/>
      </rPr>
      <t xml:space="preserve">ข้อมูลที่ส่งมามีกิจกรรมไม่สอดคล้อง </t>
    </r>
    <r>
      <rPr>
        <sz val="9"/>
        <color indexed="30"/>
        <rFont val="Tahoma"/>
        <family val="2"/>
      </rPr>
      <t xml:space="preserve">ชุดรายการกิจกรรม เป็นค่ายฟื้นฟู จำนวน 3 ครั้ง ซึ่งรายละเอียดดำเนินการไม่ชัดเจน </t>
    </r>
    <r>
      <rPr>
        <u/>
        <sz val="9"/>
        <color indexed="30"/>
        <rFont val="Tahoma"/>
        <family val="2"/>
      </rPr>
      <t>ข้</t>
    </r>
    <r>
      <rPr>
        <sz val="9"/>
        <color indexed="30"/>
        <rFont val="Tahoma"/>
        <family val="2"/>
      </rPr>
      <t xml:space="preserve">อมูลจากแบบฟอร์มรายละเอียดรายจ่ายเป็นการก่อสร้างศูนย์วิถีชุมชนต้นแบบ 2 แห่ง 3 ล้าน </t>
    </r>
  </si>
  <si>
    <r>
      <t xml:space="preserve">พัฒนาศักยภาพแกนนำหมู่บ้าน/ชุมชน 3 รุ่นๆละ 100 คน และขยายกิจกรรมเศรษฐกิจพอเพียงสู่ชุมชน 35 ชุมชนๆละ 100,000 บาท </t>
    </r>
    <r>
      <rPr>
        <u/>
        <sz val="9"/>
        <color indexed="30"/>
        <rFont val="Tahoma"/>
        <family val="2"/>
      </rPr>
      <t>ขาดรายละเอียดดำเนินการ</t>
    </r>
    <r>
      <rPr>
        <u/>
        <sz val="9"/>
        <color indexed="10"/>
        <rFont val="Tahoma"/>
        <family val="2"/>
      </rPr>
      <t>และข้อมูลที่ให้มาไม่สอดคล้องกัน</t>
    </r>
  </si>
  <si>
    <r>
      <t xml:space="preserve">โครงการส่งเสริมเศรษฐกิจเชิงสร้างสรรค์เพิ่มมูลค่าการท่องเที่ยวเชิงบูรณาการ  
</t>
    </r>
    <r>
      <rPr>
        <u/>
        <sz val="9"/>
        <color indexed="10"/>
        <rFont val="Tahoma"/>
        <family val="2"/>
      </rPr>
      <t>(การใช้ชื่อโครงการในเล่มควรสอดคล้องเป็นชื่อเดียวกัน และสอดคล้องกับแผนพัฒนาจังหวัดด้วย)</t>
    </r>
    <r>
      <rPr>
        <sz val="9"/>
        <color indexed="8"/>
        <rFont val="Tahoma"/>
        <family val="2"/>
        <charset val="222"/>
      </rPr>
      <t xml:space="preserve">
 </t>
    </r>
    <r>
      <rPr>
        <sz val="9"/>
        <color indexed="56"/>
        <rFont val="Tahoma"/>
        <family val="2"/>
      </rPr>
      <t>มี 5 กิจกรรม</t>
    </r>
    <r>
      <rPr>
        <sz val="9"/>
        <color indexed="8"/>
        <rFont val="Tahoma"/>
        <family val="2"/>
        <charset val="222"/>
      </rPr>
      <t xml:space="preserve">
</t>
    </r>
  </si>
  <si>
    <r>
      <t xml:space="preserve">มีหลายกิจกรรมที่ควรใช้ งปม ปกติของหน่วยงาน และข้อมูลโครงการบางส่วนไม่สอดคล้องกัน </t>
    </r>
    <r>
      <rPr>
        <u/>
        <sz val="9"/>
        <color indexed="30"/>
        <rFont val="Tahoma"/>
        <family val="2"/>
      </rPr>
      <t>ควรปรับลด งปม. ลง 4 กิจกรรม 25.5 ล้าน</t>
    </r>
  </si>
  <si>
    <r>
      <t xml:space="preserve">จัดกิจกรรมประชาสัมพันธ์เพื่อเพิ่มช่องทางการจำหน่ายสินค้าและบริการด้านการท่องเที่ยวอย่างเป็นระบบ (จัดเวทีเสวนารวมกับบุคลากร หน่วยงาน ชุมชน สถานประกอบการ เพื่อสร้างเครือข่ายการท่องเที่ยวครบวงจร) </t>
    </r>
    <r>
      <rPr>
        <u/>
        <sz val="9"/>
        <color indexed="30"/>
        <rFont val="Tahoma"/>
        <family val="2"/>
      </rPr>
      <t xml:space="preserve">เป็นกิจกรรมลักษณะเดียวกับกิจกรรมที่ 8 ในโครงการเลขที่ 3 และ </t>
    </r>
    <r>
      <rPr>
        <b/>
        <u/>
        <sz val="10"/>
        <color indexed="30"/>
        <rFont val="Tahoma"/>
        <family val="2"/>
      </rPr>
      <t>ควรเป็นภารกิจปกติ</t>
    </r>
  </si>
  <si>
    <r>
      <t xml:space="preserve">2) ปรับปรุงและพัฒนาเส้นทางคมนาคมและแหล่งท่องเที่ยวเชิงธรรมชาติ </t>
    </r>
    <r>
      <rPr>
        <sz val="9"/>
        <color indexed="56"/>
        <rFont val="Tahoma"/>
        <family val="2"/>
      </rPr>
      <t>ปรับปรุงเส้นทางเพื่อการท่องเที่ยว 5 เส้นทาง (พื้นที่ดำเนินการ อ.พระพุทธบาท อ.มวกเหล็ก อ.แก่งคอย อ.วังม่วง อ.หนองแค)</t>
    </r>
    <r>
      <rPr>
        <sz val="9"/>
        <color indexed="60"/>
        <rFont val="Tahoma"/>
        <family val="2"/>
      </rPr>
      <t xml:space="preserve"> 9.6 ล้านบาท</t>
    </r>
    <r>
      <rPr>
        <u/>
        <sz val="9"/>
        <color indexed="60"/>
        <rFont val="Tahoma"/>
        <family val="2"/>
      </rPr>
      <t xml:space="preserve"> </t>
    </r>
  </si>
  <si>
    <r>
      <t>กิจกรรมก่อสร้างควรดูแผนรวมของทุกหน่วยงานด้วยเพื่อมิให้เกิดความซ้ำซ้อนพื้นที่ดำเนินการ และ</t>
    </r>
    <r>
      <rPr>
        <u/>
        <sz val="9"/>
        <color indexed="10"/>
        <rFont val="Tahoma"/>
        <family val="2"/>
      </rPr>
      <t>งปม.ในไฟล์เพิ่มเติมข้อมูลไม่สอดคล้องกัน(9.5 ล้าน)</t>
    </r>
  </si>
  <si>
    <r>
      <t>3) พัฒนาระบบการเชื่อมโยงฐานข้อมูลด้านการท่องเที่ยวเครือข่ายและกระจายช่องทางแหล่งบริการที่หลากหลายและสามารถสนองรองรับการบริการด้านการท่องเที่ยวเชิงบูรณาการ  
 (</t>
    </r>
    <r>
      <rPr>
        <sz val="9"/>
        <color indexed="60"/>
        <rFont val="Tahoma"/>
        <family val="2"/>
      </rPr>
      <t>จ้างเหมาบริการ</t>
    </r>
    <r>
      <rPr>
        <u/>
        <sz val="9"/>
        <color indexed="60"/>
        <rFont val="Tahoma"/>
        <family val="2"/>
      </rPr>
      <t>พัฒนาระบบเครือข่ายเชื่อมโยงข้อมูลการท่องเที่ยว</t>
    </r>
    <r>
      <rPr>
        <sz val="9"/>
        <color indexed="60"/>
        <rFont val="Tahoma"/>
        <family val="2"/>
      </rPr>
      <t>ที่มีความหลากหลายอย่างเป็นระบบ/</t>
    </r>
    <r>
      <rPr>
        <u/>
        <sz val="9"/>
        <color indexed="60"/>
        <rFont val="Tahoma"/>
        <family val="2"/>
      </rPr>
      <t>จ้างเหมาบริการบุคคลเพื่อปฏิบัติงานรวบรวมข้อมูลและดูแลระบบข้อมูล</t>
    </r>
    <r>
      <rPr>
        <sz val="9"/>
        <color indexed="60"/>
        <rFont val="Tahoma"/>
        <family val="2"/>
      </rPr>
      <t>อย่างเป็นระบบและเป็นปัจจุบัน และจัดซื้อครุภัณฑ์คอมพิวเตอร์ และอุปกรณ์) 2 ล้าน</t>
    </r>
  </si>
  <si>
    <r>
      <t xml:space="preserve">ขาดความชัดเจน มีกิจกรรมลักษณะเดียวกันกับกิจกรรมแรกที่เป็นเวทีเสวนาฯ </t>
    </r>
    <r>
      <rPr>
        <b/>
        <u/>
        <sz val="9"/>
        <color indexed="30"/>
        <rFont val="Tahoma"/>
        <family val="2"/>
      </rPr>
      <t>ควรใช้งบปกติ</t>
    </r>
  </si>
  <si>
    <r>
      <rPr>
        <u/>
        <sz val="9"/>
        <color indexed="30"/>
        <rFont val="Tahoma"/>
        <family val="2"/>
      </rPr>
      <t>ขาดความชัดเจนของแหล่งท่องเที่ยวเป้าหมาย</t>
    </r>
    <r>
      <rPr>
        <sz val="9"/>
        <color indexed="30"/>
        <rFont val="Tahoma"/>
        <family val="2"/>
      </rPr>
      <t>และแนวทางดำเนินกิจกรรม มีกิจกรรมคล้ายกับโครงการอื่นๆ</t>
    </r>
    <r>
      <rPr>
        <b/>
        <u/>
        <sz val="9"/>
        <color indexed="30"/>
        <rFont val="Tahoma"/>
        <family val="2"/>
      </rPr>
      <t xml:space="preserve"> ควรใช้งบปกติ</t>
    </r>
  </si>
  <si>
    <r>
      <t>9) จัดมหกรรมการท่องเที่ยวจังหวัดสระบุรี (</t>
    </r>
    <r>
      <rPr>
        <sz val="9"/>
        <color indexed="60"/>
        <rFont val="Tahoma"/>
        <family val="2"/>
      </rPr>
      <t>จัดมหกรรมท่องเที่ยวจังหวัดสระบุรีแบบครบวงจร จำนวน 2 ครั้ง) 3 ล้าน</t>
    </r>
  </si>
  <si>
    <t>เล่ม</t>
  </si>
  <si>
    <t>รายละเอียดโครงการไม่สอดคล้องกัน ในเล่ม และในไฟล์ข้อมูลเพิ่มเติม ทั้งกิจกรรมย่อย และงบประมาณ</t>
  </si>
  <si>
    <r>
      <t xml:space="preserve">รายละเอียดกิจกรรมไม่ปรากฏในรายละเอียดโครงการ แต่กลับอยู่ในโครงการแบบย่อ </t>
    </r>
    <r>
      <rPr>
        <b/>
        <u/>
        <sz val="20"/>
        <color indexed="8"/>
        <rFont val="BrowalliaUPC"/>
        <family val="2"/>
        <charset val="222"/>
      </rPr>
      <t>ควรพัฒนาการเขียนโครงการ</t>
    </r>
    <r>
      <rPr>
        <b/>
        <u/>
        <sz val="20"/>
        <color indexed="10"/>
        <rFont val="BrowalliaUPC"/>
        <family val="2"/>
        <charset val="222"/>
      </rPr>
      <t>อย่างยิ่งใหญ่</t>
    </r>
  </si>
  <si>
    <t>ขาดความชัดเจนในหลายกิจกรรม</t>
  </si>
  <si>
    <r>
      <t xml:space="preserve">4) ยกระดับการบริหารจัดการระบบข้อมูลสารสนเทศในการสร้างมูลค่าเพิ่มด้านการเกษตร มี 2 กิจกรรมย่อย </t>
    </r>
    <r>
      <rPr>
        <sz val="9"/>
        <color indexed="60"/>
        <rFont val="Tahoma"/>
        <family val="2"/>
      </rPr>
      <t xml:space="preserve">12.5 ล้าน </t>
    </r>
    <r>
      <rPr>
        <sz val="9"/>
        <color indexed="30"/>
        <rFont val="Tahoma"/>
        <family val="2"/>
        <charset val="222"/>
      </rPr>
      <t xml:space="preserve">
</t>
    </r>
  </si>
  <si>
    <t>ควรตัดลด งปม.ลง 0.5 ล้าน จากกิจกรรมตราสัญลักษณ์</t>
  </si>
  <si>
    <r>
      <t xml:space="preserve">       (3) ส่งเสริมศูนย์สุขภาพชุมชน/ลานกีฬา </t>
    </r>
    <r>
      <rPr>
        <sz val="9"/>
        <color indexed="60"/>
        <rFont val="Tahoma"/>
        <family val="2"/>
      </rPr>
      <t xml:space="preserve">4.2 ล้าน  </t>
    </r>
    <r>
      <rPr>
        <u/>
        <sz val="9"/>
        <color indexed="60"/>
        <rFont val="Tahoma"/>
        <family val="2"/>
      </rPr>
      <t>ชื่อกิจกรรมในไฟล์ข้อมูลเพิ่มเติมไม่สอดคล้องกับเอกสาร</t>
    </r>
    <r>
      <rPr>
        <sz val="9"/>
        <color indexed="60"/>
        <rFont val="Tahoma"/>
        <family val="2"/>
      </rPr>
      <t xml:space="preserve">  มี 3 กิจกรรมย่อย คือ</t>
    </r>
  </si>
  <si>
    <r>
      <rPr>
        <sz val="9"/>
        <color indexed="60"/>
        <rFont val="Tahoma"/>
        <family val="2"/>
      </rPr>
      <t xml:space="preserve"> (จ้างเหมาบริการพัฒนาระบบเครือข่ายเชื่อมโยงข้อมูลการท่องเที่ยว/จ้างเหมาบริการบุคคลเพื่อรวบรวมข้อมูลและดูแลระบบ และจัดซื้อครุภัณฑ์คอมพิวเตอร์ และอุปกรณ์)</t>
    </r>
    <r>
      <rPr>
        <sz val="9"/>
        <color indexed="30"/>
        <rFont val="Tahoma"/>
        <family val="2"/>
      </rPr>
      <t>ลักษณะเป็นงานภารกิจปกติของหน่วยงาน</t>
    </r>
  </si>
  <si>
    <r>
      <t>1) พื้นฟูเศรษฐกิจชุมชนที่ได้รับผลกระทบจากวิกฤติภัยธรรมชาติ และวิกฤติเศรษฐกิจสู่การขยายผลกิจกรรมภาคการเกษตรแบบบูรณาการ</t>
    </r>
    <r>
      <rPr>
        <i/>
        <sz val="9"/>
        <color indexed="60"/>
        <rFont val="Tahoma"/>
        <family val="2"/>
      </rPr>
      <t xml:space="preserve"> </t>
    </r>
    <r>
      <rPr>
        <i/>
        <sz val="9"/>
        <color indexed="56"/>
        <rFont val="Tahoma"/>
        <family val="2"/>
      </rPr>
      <t>28.02 ล้าน</t>
    </r>
    <r>
      <rPr>
        <i/>
        <sz val="9"/>
        <color indexed="56"/>
        <rFont val="Tahoma"/>
        <family val="2"/>
      </rPr>
      <t xml:space="preserve">
</t>
    </r>
  </si>
  <si>
    <r>
      <t xml:space="preserve">       (1) ฟื้นฟูและพัฒนาแหล่งน้ำเพื่อการเกษตร</t>
    </r>
    <r>
      <rPr>
        <sz val="9"/>
        <color indexed="60"/>
        <rFont val="Tahoma"/>
        <family val="2"/>
      </rPr>
      <t xml:space="preserve"> </t>
    </r>
    <r>
      <rPr>
        <i/>
        <sz val="9"/>
        <color indexed="56"/>
        <rFont val="Tahoma"/>
        <family val="2"/>
      </rPr>
      <t>(9 กิจกรรมดำเนินการ 12.8 ล้านบาท)</t>
    </r>
    <r>
      <rPr>
        <sz val="9"/>
        <color indexed="60"/>
        <rFont val="Tahoma"/>
        <family val="2"/>
      </rPr>
      <t xml:space="preserve"> </t>
    </r>
  </si>
  <si>
    <t xml:space="preserve">2) ส่งเสริมการขยายผลเกษตรทฤษฎีใหม่ตามแนวพระราชดำริ และแนวปรัชญาเศรษฐกิจแบบพอเพียง สู่ความเป็นชุมชนที่พึ่งตนเอง มี 4 กิจกรรมย่อย 38.3 ล้าน 
</t>
  </si>
  <si>
    <t xml:space="preserve">3) พัฒนาสื่อและส่งเสริมกระบวนการเรียนรู้สู่ชุมชนและกลุ่มเครือข่ายเป้าหมาย 125 เครือข่าย (ระดับจังหวัด/ระดับอำเภอ/ระดับชุมชน) 6.18 ล้าน 
</t>
  </si>
  <si>
    <t xml:space="preserve">   1) ส่งเสริมการพัฒนาและแก้ไขปัญหาการบริหารจัดการภาคเกษตรเชิงพื้นที่ (Zoning) (เป็นการฝึกอบรมเจ้าหน้าที่ ผู้นำชุมชน ในการจัดทำเขตพื้นที่การเกษตร 25.1 ล้าน และชุดคอมพิวเตอร์ โต๊ะ ตู้ 0.18 ล้าน) รวม 25.28 ล้าน</t>
  </si>
  <si>
    <t xml:space="preserve">   2) ต่อยอดและขยายผลชุมชน/สถานศึกษาต้นแบบเกษตรทฤษฎีใหม่ และเศรษฐกิจพอเพียง (อบรม เวที  และศึกษาพื้นที่ขยายผลด้านเกษตรทฤษฎีใหม่ต้นแบบ 13 ครั้ง) 20 ล้าน</t>
  </si>
  <si>
    <t xml:space="preserve">   3) คลินิกเกษตรกรรมเชิงบูรณาการเคลื่อนที่ (13 ครั้งๆละ 0.3 ล้าน) รวม 4.5 ล้าน</t>
  </si>
  <si>
    <t xml:space="preserve">2) พัฒนาผลิตภัณฑ์ท้องถิ่นสำหรับนักท่องเที่ยวกลุ่มเป้าหมายเฉพาะ 2.1 ล้าน
</t>
  </si>
  <si>
    <t>1) ส่งเสริมชุมชนเครือข่ายเป้าหมายเพื่อฟื้นฟูอนุรักษ์ทรัพยากรธรรมชาติและสิ่งแวดล้อม 18.1 ล้าน มีกิจกรรมย่อย 3 รายการ</t>
  </si>
  <si>
    <t>3) จัดกิจกรรม “นันทนาการสู่การรวมพล คนรักษ์สระบุรี” 2.8 ล้าน</t>
  </si>
  <si>
    <t xml:space="preserve">4) พัฒนาการส่งเสริมกิจกรรมสร้างมูลค่าเพิ่มจากแหล่งท่องเที่ยว เทศกาล งานประเพณี 4.5 ล้าน
</t>
  </si>
  <si>
    <r>
      <t>5) ส่งเสริมชุมชนเครือข่ายเพื่อบริการนักท่องเที่ยวกลุ่มเป้าหมายเฉพาะและพัฒนาแหล่งท่องเที่ยวเป้าหมาย 2 ล้าน
(1) จัดทำเส้นทางการท่องเที่ยวแบบครบวงจรง 
  (ค่าจ้างเหมาสำรวจเส้นทางการท่องเที่ยว 1 ล้าน/ค่าประชาสัมพันธ์เส้นทางการท่องเที่ยวผ่านสื่อรูปแบบต่างๆ 1 ล้าน) 2 ล้าน
(2) พัฒนาและปรับปรุงเส้นทางเข้าสู่แหล่งท่องเที่ยว</t>
    </r>
    <r>
      <rPr>
        <i/>
        <u/>
        <sz val="9"/>
        <color indexed="56"/>
        <rFont val="Tahoma"/>
        <family val="2"/>
      </rPr>
      <t xml:space="preserve">ไม่มีรายละเอียด
</t>
    </r>
  </si>
  <si>
    <t xml:space="preserve">6) ส่งเสริมการพัฒนาศักยภาพชุมชนบริการนักท่องเที่ยวเชิงเครือข่ายแบบบูรณาการ 6.5 ล้าน 
</t>
  </si>
  <si>
    <t>7) พัฒนารูปแบบการท่องเที่ยวเชิงธรรมชาติแบบบูรณาการให้สอดคล้องกับกลุ่มเป้าหมายเฉพาะ 2 ล้าน</t>
  </si>
  <si>
    <t xml:space="preserve">8) สร้างและพัฒนาเครือข่ายการบริการและการท่องเที่ยวสนับสนุนกิจกรรมการบริการ สินค้าเพื่อการท่องเที่ยว 
       (1) จัดเวทีเครือข่ายด้านการท่องเที่ยวจังหวัดสระบุรี  
 (รวมกับกลุ่มเครือข่ายบริการด้านการท่องเที่ยว ส่วนราชการ ที่พัก ร้านอาหาร ผู้จำหน่ายสินค้า ผู้นำชุมชน และผู้ประกอบการอื่นที่เกี่ยวข้อง จำนวน 2 ครั้ง) 4 ล้าน
</t>
  </si>
  <si>
    <t>9) จัดมหกรรมการท่องเที่ยวจังหวัดสระบุรี (จัดมหกรรมท่องเที่ยวจังหวัดสระบุรีแบบครบวงจร จำนวน 2 ครั้ง) 3 ล้าน</t>
  </si>
  <si>
    <t xml:space="preserve">2) ส่งเสริมการบริหารจัดการคุณภาพชีวิตของชุมชนสู่ความเข้มแข็ง 3.97 ล้าน
 </t>
  </si>
  <si>
    <t xml:space="preserve">4) เสริมสร้างศักยภาพชุมชนเครือข่ายแก้ไขปัญหาสังคมเชิงบูรณาการ 4.3 ล้าน 
</t>
  </si>
  <si>
    <t xml:space="preserve">5) ส่งเสริมช่องทางขยายโอกาสทางด้านอาชีพเพื่อแก้ไขปัญหาความเดือดร้อนของประชาชนเชิงเครือข่าย
</t>
  </si>
  <si>
    <r>
      <t xml:space="preserve">6) ฟื้นฟูชุมชนแห่งการเรียนรู้ สู้วิกฤติแห่งกระแสการเปลี่ยนแปลง 3.258 ล้าน 
       (1) นำเสนอวิถีชุมชนต้นแบบ สู่ชุมชนเป้าหมาย </t>
    </r>
    <r>
      <rPr>
        <i/>
        <u/>
        <sz val="9"/>
        <rFont val="Tahoma"/>
        <family val="2"/>
      </rPr>
      <t>ชื่อกิจกรรมไม่สอดคล้องกัน</t>
    </r>
    <r>
      <rPr>
        <i/>
        <sz val="9"/>
        <rFont val="Tahoma"/>
        <family val="2"/>
      </rPr>
      <t xml:space="preserve">
</t>
    </r>
  </si>
  <si>
    <t xml:space="preserve">7) เสริมสร้างความมั่นคงให้กับชีวิตภายใต้แนวปรัชญาเศรษฐกิจแบบพอเพียง 5.151 ล้าน
       (1) ขยายแนวปรัชญาเศรษฐกิจแบบพอเพียงลงสู่ชุมชนเป้าหมาย
</t>
  </si>
  <si>
    <t xml:space="preserve">1) เสริมสร้างการขยายช่องทางการตลาดด้านการจำหน่ายสินค้า การบริการท่องเที่ยว อาหารปลอดภัย พร้อมใจบริการสืบสานวัฒนธรรมท้องถิ่น 1.5 ล้านบาท
</t>
  </si>
  <si>
    <t>3) พัฒนาระบบการเชื่อมโยงฐานข้อมูลด้านการท่องเที่ยวเครือข่ายและกระจายช่องทางแหล่งบริการที่หลากหลายและสามารถสนองรองรับการบริการด้านการท่องเที่ยวเชิงบูรณาการ  
 2 ล้าน</t>
  </si>
  <si>
    <t>4) เสริมสร้างศักยภาพชุมชนสัมพันธ์ร่วมกันพาเที่ยว  
 (อบรมบุคลากร ผู้นำชุมชน กลุ่มเครือข่าย และผู้แทนชุมชนเป้าหมายเพื่อการประชาสัมพันธ์การท่องเที่ยวอย่างเป็นระบบ/จัดเวทีเสวนาเครือข่ายการท่องเที่ยวที่เกี่ยวข้อง จำนวน 13 ครั้งๆละ 1,000,000 บาท) 13 ล้าน</t>
  </si>
  <si>
    <t>5) ฟื้นฟูแหล่งท่องเที่ยวเชิงประวัติศาสตร์  
 (จัดกิจกรรมพัฒนาและฟื้นฟูแหล่งท่องเที่ยวเชิงประวัติศาสตร์ พร้อมทั้งจัดกิจกรรมประชาสัมพันธ์อย่างต่อเนื่องเพื่อให้เป็นที่รู้จักของประชาชนและนักท่องเที่ยวอย่างทั่วถึง จำนวน 6 ครั้งๆละ 1,500,000 บาท) รวม 9 ล้าน</t>
  </si>
  <si>
    <r>
      <t xml:space="preserve">กิจกรรม Road Show และการจัด Event ต่างๆ ไม่ชัดเจนว่าจำนวนกี่ครั้ง เพราะในเอกสารไม่สอดคล้องกัน ในรายการคำนวณ เป็นการจ้างเหมาดำเนินการ </t>
    </r>
    <r>
      <rPr>
        <b/>
        <u/>
        <sz val="9"/>
        <color indexed="56"/>
        <rFont val="Tahoma"/>
        <family val="2"/>
      </rPr>
      <t>4 ครั้ง และ งปม. 3.6335 ล้าน</t>
    </r>
  </si>
  <si>
    <r>
      <t xml:space="preserve">ในข้อมูลในไฟล์ที่จัดส่งเพิ่มเติมมา 2 ชุด ในชุดที่แสดงกิจกรรมย่อยของแต่ละโครงการไม่สอดคล้องกักับชุดที่แสดงรายการคำนวณ มีการจัดสาธิตพลังงานทดแทนฯ </t>
    </r>
    <r>
      <rPr>
        <b/>
        <u/>
        <sz val="9"/>
        <color indexed="56"/>
        <rFont val="Tahoma"/>
        <family val="2"/>
      </rPr>
      <t>50 กลุ่มๆละ 30,000 บาท รวม 1.5</t>
    </r>
    <r>
      <rPr>
        <sz val="9"/>
        <color indexed="56"/>
        <rFont val="Tahoma"/>
        <family val="2"/>
      </rPr>
      <t xml:space="preserve"> ล้านบาท</t>
    </r>
  </si>
  <si>
    <t>เป็นการฟื้นฟูแหล่งน้ำเพื่อแก้ปัญหาความเดือดร้อนภาคการเกษตร  
กิจกรรมก่อสร้าง ฟื้นฟูจากภัยพิบัติ และควรดูแผนรวมของทุกหน่วยงานด้วยเพื่อมิให้เกิดความซ้ำซ้อนพื้นที่ดำเนินการ</t>
  </si>
  <si>
    <r>
      <t xml:space="preserve">มีการปรับปรุงศูนย์จำหน่ายOTOP </t>
    </r>
    <r>
      <rPr>
        <u/>
        <sz val="9"/>
        <color indexed="56"/>
        <rFont val="Tahoma"/>
        <family val="2"/>
      </rPr>
      <t xml:space="preserve">ไม่ได้ให้ข้อมูลว่าศูนย์นี้มีศักยภาพทางการตลาด </t>
    </r>
    <r>
      <rPr>
        <sz val="9"/>
        <color indexed="56"/>
        <rFont val="Tahoma"/>
        <family val="2"/>
      </rPr>
      <t>รายละเอียดแนวทางบริหารจัดการไม่ชัดเจน</t>
    </r>
  </si>
  <si>
    <t xml:space="preserve">ฟื้นฟูแหล่งน้ำ ควรดูแผนรวมของทุกหน่วยงานด้วยเพื่อมิให้เกิดความซ้ำซ้อนพื้นที่ดำเนินการ </t>
  </si>
  <si>
    <t xml:space="preserve">สอดคล้องกับนโยบาย </t>
  </si>
  <si>
    <t>เป็นการสนับสนุนการส่งเสริมสุขภาพ สอดคล้องกับยุทธศาสตร์</t>
  </si>
  <si>
    <t>รายละเอียดดำเนินการไม่ชัดเจน</t>
  </si>
  <si>
    <t xml:space="preserve">ขาดความชัดเจน มีกิจกรรมลักษณะเดียวกันกับกิจกรรมแรกที่เป็นเวทีเสวนาฯ </t>
  </si>
  <si>
    <r>
      <rPr>
        <u/>
        <sz val="9"/>
        <color indexed="30"/>
        <rFont val="Tahoma"/>
        <family val="2"/>
      </rPr>
      <t>ขาดความชัดเจนของแหล่งท่องเที่ยวเป้าหมาย</t>
    </r>
    <r>
      <rPr>
        <sz val="9"/>
        <color indexed="30"/>
        <rFont val="Tahoma"/>
        <family val="2"/>
      </rPr>
      <t>และแนวทางดำเนินกิจกรรม มีกิจกรรมคล้ายกับโครงการอื่นๆ</t>
    </r>
    <r>
      <rPr>
        <b/>
        <u/>
        <sz val="9"/>
        <color indexed="30"/>
        <rFont val="Tahoma"/>
        <family val="2"/>
      </rPr>
      <t xml:space="preserve"> </t>
    </r>
  </si>
  <si>
    <r>
      <t xml:space="preserve">จัดกิจกรรมประชาสัมพันธ์เพื่อเพิ่มช่องทางการจำหน่ายสินค้าและบริการด้านการท่องเที่ยวอย่างเป็นระบบ (จัดเวทีเสวนารวมกับบุคลากร หน่วยงาน ชุมชน สถานประกอบการ เพื่อสร้างเครือข่ายการท่องเที่ยวครบวงจร) </t>
    </r>
    <r>
      <rPr>
        <u/>
        <sz val="9"/>
        <color indexed="30"/>
        <rFont val="Tahoma"/>
        <family val="2"/>
      </rPr>
      <t>เป็นกิจกรรมลักษณะเดียวกับกิจกรรมที่ 8 ในโครงการเลขที่ 3</t>
    </r>
  </si>
  <si>
    <t>กิจกรรมการส่งเสริมอาชีพ และสุขภาพ สอดคล้องกับยุทธศาสตร์</t>
  </si>
  <si>
    <t>สอดคล้องกับยุทธศาสตร์ และบางส่วนเป็นงานนโยบาย</t>
  </si>
  <si>
    <r>
      <t>กิจกรรมไม่ค่อยชัดเจน</t>
    </r>
    <r>
      <rPr>
        <u/>
        <sz val="9"/>
        <color indexed="30"/>
        <rFont val="Tahoma"/>
        <family val="2"/>
      </rPr>
      <t>เป็นกิจกรรมที่คล้ายกับกิจกรรมที่ 1 ในโครงการที่ 6</t>
    </r>
    <r>
      <rPr>
        <sz val="9"/>
        <color indexed="30"/>
        <rFont val="Tahoma"/>
        <family val="2"/>
      </rPr>
      <t xml:space="preserve">  มีแนวกิจกรรมในเวทีอย่างไร ใช้ งปม. ครั้งละ  2 ล้านบาท แต่สอดคล้องกับยุทธศาสตร์</t>
    </r>
  </si>
  <si>
    <t>สอดคล้องกับยุทธศาสตร์ แต่ข้อมูลบางส่วนไม่ชัดเจน</t>
  </si>
  <si>
    <t>ไม่มีข้อมูล</t>
  </si>
  <si>
    <t>สอดคล้องกับยุทธศาสตร์แต่ขาดความชัดเจนในรายละเอียด</t>
  </si>
  <si>
    <t>ส่งเสริมอาชีพ พัฒนาผลิตภัณฑ์ชุมชน</t>
  </si>
  <si>
    <t>กิจกรรมการก่อสร้าง ควรดูแผนรวมของทุกหน่วยงานเพือมิให้เกิดความซ้ำซ้อนพื้นที่ดำเนินการ</t>
  </si>
  <si>
    <t xml:space="preserve">
 กิจกรรมก่อสร้าง ฟื้นฟูจากภัยพิบัติ  ควรดูแผนรวมของทุกหน่วยงานด้วยเพื่อมิให้เกิดความซ้ำซ้อนพื้นที่ดำเนินการ</t>
  </si>
  <si>
    <t xml:space="preserve"> เป็นการฟื้นฟูแหล่งน้ำเพื่อแก้ปัญหาความเดือดร้อนภาคการเกษตร  </t>
  </si>
  <si>
    <r>
      <t xml:space="preserve">             3.ก่อสร้างสนามกีฬา เพื่อสนับสนุนการออกกำลังกาย  ม. 4  ต.ดาวเรือง อ.เมือง (</t>
    </r>
    <r>
      <rPr>
        <sz val="9"/>
        <color indexed="60"/>
        <rFont val="Tahoma"/>
        <family val="2"/>
      </rPr>
      <t>1.3 ล้าน)</t>
    </r>
    <r>
      <rPr>
        <sz val="9"/>
        <color indexed="30"/>
        <rFont val="Tahoma"/>
        <family val="2"/>
        <charset val="222"/>
      </rPr>
      <t xml:space="preserve"> และ </t>
    </r>
    <r>
      <rPr>
        <sz val="9"/>
        <color indexed="30"/>
        <rFont val="Tahoma"/>
        <family val="2"/>
        <charset val="222"/>
      </rPr>
      <t xml:space="preserve"> เครื่องออกกำลังกาย (</t>
    </r>
    <r>
      <rPr>
        <sz val="9"/>
        <color indexed="60"/>
        <rFont val="Tahoma"/>
        <family val="2"/>
      </rPr>
      <t xml:space="preserve">3แสน) </t>
    </r>
  </si>
  <si>
    <r>
      <t xml:space="preserve">ข้อมูลที่จัดส่งมาหลายส่วนมีรายละเอียดกิจกรรมและ งปม.ไม่สอดคล้อง  และบางกิจกรรมเป็นภารกิจปกติ </t>
    </r>
    <r>
      <rPr>
        <b/>
        <u/>
        <sz val="9"/>
        <color indexed="10"/>
        <rFont val="Tahoma"/>
        <family val="2"/>
      </rPr>
      <t>ควรตัดลดวงเงินลง 10.625 ล้าน เหลือ  24.375 ล้าน</t>
    </r>
  </si>
  <si>
    <t>ข้อมูลที่จัดส่งมาหลายส่วนมีรายละเอียดกิจกรรมและ งปม.ไม่สอดคล้อง  และบางกิจกรรมเป็นภารกิจปกติ</t>
  </si>
  <si>
    <t>ส่งเสริมการเรียนรู้เพื่อพัฒนาศักยภาพการท่องเที่ยวชุมชน สอดคล้องยุทธศาสตร์ แต่รายละเอียดไม่ชัดเจน</t>
  </si>
  <si>
    <t>ส่งเสริมการเรียนรู้เพื่อพัฒนาศักยภาพการท่องเที่ยวชุมชน สอดคล้องยุทธศาสตร์   แต่รายละเอียดไม่ชัดเจน</t>
  </si>
  <si>
    <r>
      <t xml:space="preserve">โครงการมีรายละเอียดดำเนินการกิจกรรมไม่ครบถ้วน และรายละเอียดหลายส่วนของเอกสาร ข้อมูลประกอบโครงการ ไม่สอดคล้องกัน </t>
    </r>
    <r>
      <rPr>
        <sz val="9"/>
        <color indexed="10"/>
        <rFont val="Tahoma"/>
        <family val="2"/>
      </rPr>
      <t>ทำให้ขาดความชัดเจน</t>
    </r>
  </si>
  <si>
    <r>
      <t xml:space="preserve">       (2) ก่อสร้าง/ปรับปรุงเส้นทางขนส่งสินค้าการเกษตร   </t>
    </r>
    <r>
      <rPr>
        <sz val="9"/>
        <color indexed="60"/>
        <rFont val="Tahoma"/>
        <family val="2"/>
      </rPr>
      <t>(4 สายทาง 7.46 ล้านบาท)</t>
    </r>
  </si>
  <si>
    <r>
      <t xml:space="preserve">       (2) ก่อสร้าง/ปรับปรุงเส้นทางขนส่งสินค้าการเกษตร   </t>
    </r>
    <r>
      <rPr>
        <sz val="9"/>
        <color indexed="60"/>
        <rFont val="Tahoma"/>
        <family val="2"/>
      </rPr>
      <t>(4 สายทาง 7.46 ล้านบาท)</t>
    </r>
  </si>
  <si>
    <r>
      <t xml:space="preserve">       (4) ส่งเสริมการใช้พลังงานทดแทนในกลุ่มเกษตรกร และประชาชนในพื้นที่  
</t>
    </r>
    <r>
      <rPr>
        <sz val="9"/>
        <color indexed="60"/>
        <rFont val="Tahoma"/>
        <family val="2"/>
      </rPr>
      <t xml:space="preserve"> (อบรมเกษตรกรใช้พลังงานทดแทนในการทำเกษตร</t>
    </r>
    <r>
      <rPr>
        <b/>
        <u/>
        <sz val="9"/>
        <color indexed="60"/>
        <rFont val="Tahoma"/>
        <family val="2"/>
      </rPr>
      <t xml:space="preserve"> 13 ครั้ง 0.8 ล้านและงบดำเนินการ 2.4 ล้าน</t>
    </r>
    <r>
      <rPr>
        <sz val="9"/>
        <color indexed="60"/>
        <rFont val="Tahoma"/>
        <family val="2"/>
      </rPr>
      <t>) รวม 10.4 ล้าน</t>
    </r>
  </si>
  <si>
    <r>
      <t xml:space="preserve">       (4) ส่งเสริมการใช้พลังงานทดแทนในกลุ่มเกษตรกร และประชาชนในพื้นที่  
</t>
    </r>
    <r>
      <rPr>
        <sz val="9"/>
        <color indexed="60"/>
        <rFont val="Tahoma"/>
        <family val="2"/>
      </rPr>
      <t xml:space="preserve"> (อบรมเกษตรกรใช้พลังงานทดแทนในการทำเกษตร</t>
    </r>
    <r>
      <rPr>
        <b/>
        <u/>
        <sz val="9"/>
        <color indexed="60"/>
        <rFont val="Tahoma"/>
        <family val="2"/>
      </rPr>
      <t xml:space="preserve"> 13 ครั้ง 0.8 ล้านและงบดำเนินการ 2.4 ล้าน</t>
    </r>
    <r>
      <rPr>
        <sz val="9"/>
        <color indexed="60"/>
        <rFont val="Tahoma"/>
        <family val="2"/>
      </rPr>
      <t>) รวม 10.4 ล้าน</t>
    </r>
  </si>
  <si>
    <t>กิจกรรมย่อยนี้ปกติเป็นแนวยุทธศาสตร์ของ กระทรวงเกษตรฯ แต่ขาดความชัดเจนในกิจกรรมโครงการ (การดำเนินการ Zoning เกษตรเป็นหลักการที่จะทำให้การบริหารจัดการดูและภาคเกษตรได้มีประสิทธิภาพ ควรสนับสนุนการดำเนินการ)</t>
  </si>
  <si>
    <t xml:space="preserve">   4) ฟื้นฟูแหล่งน้ำเพื่อแก้ไขปัญหาความเดือดร้อนภาคการเกษตร                            โดยปรับปรุงแหล่งน้ำเพื่อการเกษตร 6 แห่ง (พื้นที่ดำเนินการ อ.แก่งคอย อ.บ้านหมอ อ.ดอนพุด อ.วังม่วง อ.เสาไห้ อ.เมือง) 10.22 ล้านบาท</t>
  </si>
  <si>
    <t xml:space="preserve">รายละเอียดกิจกรรมไม่ชัดเจน </t>
  </si>
  <si>
    <r>
      <t>-ปรับปรุงภูมิทัศน์แหล่งน้ำเพื่อการท่องเที่ยว 3 แห่ง (พื้นที่ดำเนินการ อ.เสาไห้ อ.วังม่วง อ.มวกเหล็ก)</t>
    </r>
    <r>
      <rPr>
        <sz val="9"/>
        <color indexed="60"/>
        <rFont val="Tahoma"/>
        <family val="2"/>
      </rPr>
      <t xml:space="preserve"> 6 ล้านบาท</t>
    </r>
  </si>
  <si>
    <t>ไม่ชัดเจนศักยภาพการท่องเที่ยวแต่ละแหล่ง</t>
  </si>
  <si>
    <r>
      <t xml:space="preserve">-ปรับปรุงเส้นทางเพื่อการท่องเที่ยว 4 เส้นทาง (พื้นที่ดำเนินการ อ.มวกเหล็ก อ.พระพุทธบาท อ.เฉลิมพระเกียรติ อ.วิหารแดง) </t>
    </r>
    <r>
      <rPr>
        <sz val="9"/>
        <color indexed="60"/>
        <rFont val="Tahoma"/>
        <family val="2"/>
      </rPr>
      <t xml:space="preserve">7.6 ล้านบาท </t>
    </r>
  </si>
  <si>
    <t xml:space="preserve">ไม่ชัดเจนว่าแต่ละแหล่งมีศักยภาพการท่องเที่ยวอย่างไร กิจกรรมก่อสร้างควรดูแผนรวมของทุกหน่วยงานด้วยเพื่อมิให้เกิดความซ้ำซ้อนพื้นที่ดำเนินการ </t>
  </si>
  <si>
    <t>ชื่อกิจกรรมไม่สื่อถึงยุทธศาสตร์  และไม่มีรายละเอียดการดำเนินการ</t>
  </si>
  <si>
    <r>
      <t xml:space="preserve">ไม่ชัดเจนเรื่องแนวทางการดำเนินการ จำนวนคน และการอบรม  3 ครั้ง เฉลี่ยครั้งละ 1.3 ล้าน เป็นงบประมาณจำนวนมาก </t>
    </r>
    <r>
      <rPr>
        <u/>
        <sz val="9"/>
        <color indexed="30"/>
        <rFont val="Tahoma"/>
        <family val="2"/>
      </rPr>
      <t>ขาดรายละเอียดไม่ทราบการอบรมมีดูงานด้วยหรือไม่</t>
    </r>
  </si>
  <si>
    <r>
      <t xml:space="preserve">1) จัดกิจกรรม “หมู่บ้านพูดได้” มุ่งเน้นการมีส่วนร่วมของชุมชนและพหุภาคี แก้ไขปัญหาด้านคุณภาพชีวิตของหมู่บ้าน/ชุมชน </t>
    </r>
    <r>
      <rPr>
        <i/>
        <sz val="9"/>
        <color indexed="60"/>
        <rFont val="Tahoma"/>
        <family val="2"/>
      </rPr>
      <t>5.425 ล้าน</t>
    </r>
    <r>
      <rPr>
        <i/>
        <sz val="9"/>
        <rFont val="Tahoma"/>
        <family val="2"/>
      </rPr>
      <t xml:space="preserve">
</t>
    </r>
  </si>
  <si>
    <t>ไม่มีความจำเป็นและไม่ปรากฏรายการคำนวณในแบบฟอร์มรายละเอียดจำแนกงบรายจ่าย</t>
  </si>
  <si>
    <t xml:space="preserve">3) กิจกรรมสานสัมพันธ์กับชุมชนสู่การเยี่ยมบ้าน ยามเย็น 4.03 ล้าน 
       (1) จัดกิจกรรมเชื่อมความสัมพันธ์ระหว่างหมู่บ้าน/ชุมชน/
ส่วนราชการ/หน่วยงานที่เกี่ยวข้อง (กิจกรรมส่งเสริมความรู้/ฝึกอาชีพ/นันทนาการ)
</t>
  </si>
  <si>
    <r>
      <t xml:space="preserve">โครงการเสริมสร้างสังคมอยู่เย็นเป็นสุขภายใต้แนวปรัชญาเศรษฐกิจพอเพียง
 </t>
    </r>
    <r>
      <rPr>
        <sz val="9"/>
        <color indexed="56"/>
        <rFont val="Tahoma"/>
        <family val="2"/>
      </rPr>
      <t>มี 7 กิจกรรม</t>
    </r>
  </si>
  <si>
    <r>
      <t xml:space="preserve">โครงการส่งเสริมเศรษฐกิจเชิงสร้างสรรค์เพิ่มมูลค่าการท่องเที่ยวเชิงบูรณาการ  
</t>
    </r>
    <r>
      <rPr>
        <sz val="9"/>
        <color indexed="8"/>
        <rFont val="Tahoma"/>
        <family val="2"/>
        <charset val="222"/>
      </rPr>
      <t xml:space="preserve"> </t>
    </r>
    <r>
      <rPr>
        <sz val="9"/>
        <color indexed="56"/>
        <rFont val="Tahoma"/>
        <family val="2"/>
      </rPr>
      <t>มี 5 กิจกรรม</t>
    </r>
    <r>
      <rPr>
        <sz val="9"/>
        <color indexed="8"/>
        <rFont val="Tahoma"/>
        <family val="2"/>
        <charset val="222"/>
      </rPr>
      <t xml:space="preserve">
</t>
    </r>
  </si>
  <si>
    <r>
      <t xml:space="preserve">โครงการส่งเสริมเศรษฐกิจเชิงสร้างสรรค์เพิ่มมูลค่าการท่องเที่ยวเชิงบูรณาการ  
 </t>
    </r>
    <r>
      <rPr>
        <sz val="9"/>
        <color indexed="56"/>
        <rFont val="Tahoma"/>
        <family val="2"/>
      </rPr>
      <t>มี 5 กิจกรรม</t>
    </r>
    <r>
      <rPr>
        <sz val="9"/>
        <color indexed="8"/>
        <rFont val="Tahoma"/>
        <family val="2"/>
      </rPr>
      <t xml:space="preserve">
</t>
    </r>
  </si>
  <si>
    <r>
      <t>2) ปรับปรุงและพัฒนาเส้นทางคมนาคมและแหล่งท่องเที่ยวเชิงธรรมชาติ ปรับปรุงเส้นทางเพื่อการท่องเที่ยว 5 เส้นทาง (พื้นที่ดำเนินการ อ.พระพุทธบาท อ.มวกเหล็ก อ.แก่งคอย อ.วังม่วง อ.หนองแค) 9.5 ล้านบาท</t>
    </r>
    <r>
      <rPr>
        <i/>
        <u/>
        <sz val="9"/>
        <rFont val="Tahoma"/>
        <family val="2"/>
      </rPr>
      <t xml:space="preserve"> </t>
    </r>
  </si>
  <si>
    <t xml:space="preserve">กิจกรรมก่อสร้างควรดูแผนรวมของทุกหน่วยงานด้วยเพื่อมิให้เกิดความซ้ำซ้อนพื้นที่ดำเนินการ </t>
  </si>
  <si>
    <r>
      <t>1) เสริมสร้างชุมชนเข้มแข็งจากกิจกรรม “ทำเอง ทำร่วม ทำให้ สู่ชุมชนพึ่งตนเอง”  
 (</t>
    </r>
    <r>
      <rPr>
        <sz val="9"/>
        <color indexed="60"/>
        <rFont val="Tahoma"/>
        <family val="2"/>
      </rPr>
      <t xml:space="preserve">จัดกิจกรรมเสริมสร้างความรู้ความเข้าใจในบทบาทและหน้าที่ของชุมชน ส่วนราชการ รวมถึงหน่วยงานที่เกี่ยวข้อง ในรูปแบบของการจัดเวทีชุมชน กิจกรรมเสวนา การจัดทำสื่อประชาสัมพันธ์ สู่ความเป็นชุมชนพึ่งตนเองอย่างยั่งยืน) </t>
    </r>
    <r>
      <rPr>
        <sz val="9"/>
        <color indexed="30"/>
        <rFont val="Tahoma"/>
        <family val="2"/>
        <charset val="222"/>
      </rPr>
      <t>30 ล้าน</t>
    </r>
  </si>
  <si>
    <r>
      <t xml:space="preserve">2) ส่งเสริมชุมชนผลักดันวาระแผนพัฒนาคุณภาพชีวิตของชุมชน </t>
    </r>
    <r>
      <rPr>
        <sz val="9"/>
        <color indexed="60"/>
        <rFont val="Tahoma"/>
        <family val="2"/>
      </rPr>
      <t>(จัดกิจกรรมเพื่อผลักดันให้เกิดแผนพัฒนาคุณภาพชีวิตชุมชนอย่างเป็นรูปธรรมโดยปราชญ์ชุมชน ผู้นำชาวบ้าน เครือข่ายชุมชน   ส่วนราชการ และหน่วยงานที่เกี่ยวข้อง) 15 ล้าน</t>
    </r>
  </si>
  <si>
    <r>
      <t xml:space="preserve">โครงการส่งฟื้นฟูการพัฒนายกระดับระบบการบูรณาการชุมชนเครือข่ายสู่การเสริมสร้างพลังแห่งชีวิตของประชาชนตามแนวปรัชญาเศรษฐกิจพอเพียง </t>
    </r>
    <r>
      <rPr>
        <u/>
        <sz val="9"/>
        <rFont val="Tahoma"/>
        <family val="2"/>
      </rPr>
      <t>ขื่อโครงการในเอกสารไม่สอดคล้องกัน ควรใช้ชื่อที่สอดคล้องกับแผนพัฒนาจังหวัด</t>
    </r>
  </si>
  <si>
    <r>
      <t xml:space="preserve">งบประมาณในเอกสารไม่สอดคล้องกัน </t>
    </r>
    <r>
      <rPr>
        <u/>
        <sz val="9"/>
        <color indexed="30"/>
        <rFont val="Tahoma"/>
        <family val="2"/>
      </rPr>
      <t>ในแบบ จ.๑ (หน้า ๘๙) 45 ล้าน แต่ในเอกสารโครงการ 60 ล้าน</t>
    </r>
  </si>
  <si>
    <r>
      <t xml:space="preserve">รายละเอียดกิจกรรมไม่ชัดเจน </t>
    </r>
    <r>
      <rPr>
        <u/>
        <sz val="9"/>
        <color indexed="30"/>
        <rFont val="Tahoma"/>
        <family val="2"/>
      </rPr>
      <t xml:space="preserve">ควรเป็นภารกิจปกติ </t>
    </r>
  </si>
  <si>
    <r>
      <t>มีหลายกิจกรรมที่ควรใช้ งปม ปกติของหน่วยงาน และข้อมูลโครงการบางส่วนไม่ชัดเจน</t>
    </r>
    <r>
      <rPr>
        <u/>
        <sz val="9"/>
        <color indexed="30"/>
        <rFont val="Tahoma"/>
        <family val="2"/>
      </rPr>
      <t xml:space="preserve"> </t>
    </r>
  </si>
  <si>
    <t xml:space="preserve">• วิสัยทัศน์  มีความเชื่อมโยงประเด็นยุทธศาสตร์มีความสอดคล้องกับทิศทางพัฒนาจังหวัด และความจำเป็นที่จะแก้ไขปัญหาของจังหวัด </t>
  </si>
  <si>
    <r>
      <t xml:space="preserve">กิจกรรมย่อยนี้ปกติเป็นแนวยุทธศาสตร์ของ กระทรวงเกษตรฯ  (การดำเนินการ Zoning เกษตรเป็นหลักการที่จะทำให้การบริหารจัดการดูและภาคเกษตรได้มีประสิทธิภาพ </t>
    </r>
    <r>
      <rPr>
        <u/>
        <sz val="9"/>
        <color indexed="30"/>
        <rFont val="Tahoma"/>
        <family val="2"/>
      </rPr>
      <t>เป็นภารกิจFunction</t>
    </r>
  </si>
  <si>
    <r>
      <t xml:space="preserve">   1) ส่งเสริมการพัฒนาและแก้ไขปัญหาการบริหารจัดการภาคเกษตรเชิงพื้นที่ (Zoning) (เป็นการฝึกอบรมเจ้าหน้าที่ ผู้นำชุมชน ในการจัดทำเขตพื้นที่การเกษตร 25.1 ล้าน และชุดคอมพิวเตอร์ โต๊ะ ตู้ 0.18 ล้าน) ร</t>
    </r>
    <r>
      <rPr>
        <i/>
        <u/>
        <sz val="9"/>
        <color indexed="56"/>
        <rFont val="Tahoma"/>
        <family val="2"/>
      </rPr>
      <t>วม 25.28 ล้าน</t>
    </r>
  </si>
  <si>
    <r>
      <t xml:space="preserve">   2) ต่อยอดและขยายผลชุมชน/สถานศึกษาต้นแบบเกษตรทฤษฎีใหม่ และเศรษฐกิจพอเพียง (อบรม เวที  และศึกษาพื้นที่ขยายผลด้านเกษตรทฤษฎีใหม่ต้นแบบ 13 ครั้ง)</t>
    </r>
    <r>
      <rPr>
        <i/>
        <u/>
        <sz val="9"/>
        <color indexed="56"/>
        <rFont val="Tahoma"/>
        <family val="2"/>
      </rPr>
      <t xml:space="preserve"> 20 ล้าน</t>
    </r>
  </si>
  <si>
    <r>
      <t xml:space="preserve">   3) คลินิกเกษตรกรรมเชิงบูรณาการเคลื่อนที่ (13 ครั้งๆละ 0.3 ล้าน) รวม </t>
    </r>
    <r>
      <rPr>
        <i/>
        <u/>
        <sz val="9"/>
        <color indexed="56"/>
        <rFont val="Tahoma"/>
        <family val="2"/>
      </rPr>
      <t>4.5 ล้าน</t>
    </r>
  </si>
  <si>
    <t>กิจกรรมก่อสร้างฟื้นฟูแหล่งน้ำ</t>
  </si>
  <si>
    <t>เป็นการพัฒนาส่งเสริมแหล่งท่องเที่ยวธรรมชาติและHomeStay ในพื้นที่ ต.วังม่วง อ.วังม่วง ต.พระยาทด อ.เสาไห้ และ ต.ลำพญากลาง อ.มวกเหล็ก สอดคล้องกับยุทธศาสตร์</t>
  </si>
  <si>
    <r>
      <t xml:space="preserve">        (2) นำเสนอเส้นทางท่องเที่ยวในพื้นที่ระดับอำเภอ 1.066 ล้าน                       </t>
    </r>
    <r>
      <rPr>
        <i/>
        <sz val="9"/>
        <color indexed="10"/>
        <rFont val="Tahoma"/>
        <family val="2"/>
      </rPr>
      <t>จัดเวที อำเภอละ 1 ครั้ง ๆ ละ 100 คน</t>
    </r>
  </si>
  <si>
    <r>
      <t xml:space="preserve">4) ส่งเสริมชุมชนเครือข่ายเพื่อบริการนักท่องเที่ยวกลุ่มเป้าหมายเฉพาะและพัฒนาแหล่งท่องเที่ยวเป้าหมาย </t>
    </r>
    <r>
      <rPr>
        <i/>
        <sz val="9"/>
        <color indexed="10"/>
        <rFont val="Tahoma"/>
        <family val="2"/>
      </rPr>
      <t>3.015 ล้าน</t>
    </r>
    <r>
      <rPr>
        <i/>
        <u/>
        <sz val="9"/>
        <color indexed="56"/>
        <rFont val="Tahoma"/>
        <family val="2"/>
      </rPr>
      <t xml:space="preserve">
</t>
    </r>
  </si>
  <si>
    <t>ขาดรายละเอียดกิจกรรมดำเนินการ</t>
  </si>
  <si>
    <r>
      <t xml:space="preserve">พัฒนากิจกรรมการท่องเที่ยวตามรูปแบบพื้นที่ เพื่อสนับสนุนนักท่องเที่ยวเป้าหมาย (หารือร่วมกับผู้ประกอบการ รวมถึงหน่วยงานที่เกี่ยวข้อง เพื่อจัดทำแผนพัฒนาพื้นที่อย่างหมาะสม) </t>
    </r>
    <r>
      <rPr>
        <u/>
        <sz val="9"/>
        <color indexed="30"/>
        <rFont val="Tahoma"/>
        <family val="2"/>
      </rPr>
      <t>มีแนวโน้มซ้ำซ้อนกับกิจกรรมการจัดทำเส้นทางการท่องเที่ยวแบบครบวงจรในกิจกรรมก่อนหน้า ซึ่งจ้างเหมาดำเนินการสำรวจ</t>
    </r>
  </si>
  <si>
    <t>ขาดรายละเอียดกิจกรรมและมีแนวโน้มซ้ำซ้อนกับกิจกรรมในโครงการก่อน</t>
  </si>
  <si>
    <r>
      <t>จัดกิจกรรมประชาสัมพันธ์เพื่อเพิ่มช่องทางการจำหน่ายสินค้าและบริการด้านการท่องเที่ยวอย่างเป็นระบบ (จัดเวทีเสวนารวมกับบุคลากร หน่วยงาน ชุมชน สถานประกอบการ เพื่อสร้างเครือข่ายการท่องเที่ยวครบวงจร)</t>
    </r>
    <r>
      <rPr>
        <u/>
        <sz val="9"/>
        <color indexed="30"/>
        <rFont val="Tahoma"/>
        <family val="2"/>
      </rPr>
      <t/>
    </r>
  </si>
  <si>
    <t>ขาดความชัดเจนในรายละเอียดของกิจกรรม</t>
  </si>
  <si>
    <t>งานบางส่วนเป็นงานนโยบาย บางส่วนงานส่งเสริมอาชีพ</t>
  </si>
  <si>
    <t>กิจกรรมเดียวกันกับกิจกรรมก่อนหน้า</t>
  </si>
  <si>
    <r>
      <t xml:space="preserve">จัดกิจกรรม จำนวน 26 หมู่บ้านๆ ละ 5,000 บาทและสนับสนุนกิจกรรมทางเลือกจากเวทีประชาคม 26 หมู่บ้านๆ ละ 150,000 บาท </t>
    </r>
    <r>
      <rPr>
        <u/>
        <sz val="9"/>
        <color indexed="30"/>
        <rFont val="Tahoma"/>
        <family val="2"/>
      </rPr>
      <t>และพิจารณาแล้วมีลักษณะเป็นงานปกติที่ อปท.ควรสนับสนุน งปม.</t>
    </r>
  </si>
  <si>
    <t xml:space="preserve">ข้อมูลที่จัดส่งมาหลายส่วนมีรายละเอียดกิจกรรมและ งปม.ไม่สอดคล้อง  และบางกิจกรรมเป็นภารกิจปกติ </t>
  </si>
  <si>
    <t xml:space="preserve">ภารกิจปกติ </t>
  </si>
  <si>
    <r>
      <t xml:space="preserve">4) เสริมสร้างศักยภาพชุมชนเครือข่ายแก้ไขปัญหาสังคมเชิงบูรณาการ </t>
    </r>
    <r>
      <rPr>
        <i/>
        <sz val="9"/>
        <color indexed="10"/>
        <rFont val="Tahoma"/>
        <family val="2"/>
      </rPr>
      <t>5.51 ล้าน</t>
    </r>
  </si>
  <si>
    <t xml:space="preserve"> ไม่มีรายละเอียด และเป็นภารกิจปกติ</t>
  </si>
  <si>
    <t>โครงการส่งฟื้นฟูการพัฒนายกระดับระบบการบูรณาการชุมชนเครือข่ายสู่การเสริมสร้างพลังแห่งชีวิตของประชาชนตามแนวปรัชญาเศรษฐกิจพอเพียง</t>
  </si>
  <si>
    <r>
      <t>5) ส่งเสริมการพัฒนาศักยภาพชุมชนบริการนักท่องเที่ยวเชิงเครือข่ายแบบบูรณาการ</t>
    </r>
    <r>
      <rPr>
        <i/>
        <sz val="9"/>
        <color indexed="56"/>
        <rFont val="Tahoma"/>
        <family val="2"/>
      </rPr>
      <t xml:space="preserve">
</t>
    </r>
  </si>
  <si>
    <r>
      <t xml:space="preserve">        (2) นำเสนอเส้นทางท่องเที่ยวในพื้นที่ระดับอำเภอ 1.066 ล้าน                          </t>
    </r>
    <r>
      <rPr>
        <i/>
        <sz val="9"/>
        <color indexed="10"/>
        <rFont val="Tahoma"/>
        <family val="2"/>
      </rPr>
      <t>จัดเวที อำเภอละ 1 ครั้ง ๆ ละ 100 คน</t>
    </r>
  </si>
  <si>
    <r>
      <t xml:space="preserve">โครงการเสริมสร้างสังคมอยู่เย็นเป็นสุขภายใต้แนวปรัชญาเศรษฐกิจพอเพียง วงเงิน 35,000,000 บาท
 </t>
    </r>
    <r>
      <rPr>
        <sz val="9"/>
        <color indexed="56"/>
        <rFont val="Tahoma"/>
        <family val="2"/>
      </rPr>
      <t>มี 7 กิจกรรม</t>
    </r>
  </si>
  <si>
    <r>
      <t>โครงการ</t>
    </r>
    <r>
      <rPr>
        <sz val="9"/>
        <rFont val="Tahoma"/>
        <family val="2"/>
      </rPr>
      <t>ฟื้นฟูชุมชนเส</t>
    </r>
    <r>
      <rPr>
        <sz val="9"/>
        <rFont val="Tahoma"/>
        <family val="2"/>
        <charset val="222"/>
      </rPr>
      <t xml:space="preserve">ริมสร้างเครือข่ายชุมชนเศรษฐกิจพอเพียงสู่การพัฒนาจังหวัดสระบุรีแบบยั่งยืน  
</t>
    </r>
    <r>
      <rPr>
        <sz val="9"/>
        <rFont val="Tahoma"/>
        <family val="2"/>
      </rPr>
      <t>วงเงิน  85,000,000 บาท</t>
    </r>
    <r>
      <rPr>
        <sz val="9"/>
        <rFont val="Tahoma"/>
        <family val="2"/>
        <charset val="222"/>
      </rPr>
      <t xml:space="preserve">
</t>
    </r>
    <r>
      <rPr>
        <sz val="9"/>
        <color indexed="56"/>
        <rFont val="Tahoma"/>
        <family val="2"/>
      </rPr>
      <t>มี 4 กิจกรรมหลัก ซึ่งแต่ละกิจกรรมหลักมีกิจกรรมย่อย</t>
    </r>
  </si>
  <si>
    <r>
      <t>โครงการมีรายละเอียดดำเนินการกิจกรรมหลายส่วน</t>
    </r>
    <r>
      <rPr>
        <sz val="9"/>
        <color indexed="10"/>
        <rFont val="Tahoma"/>
        <family val="2"/>
      </rPr>
      <t>ขาดความชัดเจน</t>
    </r>
  </si>
  <si>
    <r>
      <t xml:space="preserve">       (1) ฟื้นฟูและพัฒนาแหล่งน้ำเพื่อการเกษตร  
</t>
    </r>
    <r>
      <rPr>
        <i/>
        <sz val="9"/>
        <color indexed="56"/>
        <rFont val="Tahoma"/>
        <family val="2"/>
      </rPr>
      <t xml:space="preserve">(มี 9 กิจกรรมดำเนินการ </t>
    </r>
    <r>
      <rPr>
        <i/>
        <sz val="9"/>
        <color indexed="10"/>
        <rFont val="Tahoma"/>
        <family val="2"/>
      </rPr>
      <t>17.5 ล้านบาท</t>
    </r>
    <r>
      <rPr>
        <i/>
        <sz val="9"/>
        <color indexed="56"/>
        <rFont val="Tahoma"/>
        <family val="2"/>
      </rPr>
      <t>)</t>
    </r>
    <r>
      <rPr>
        <sz val="9"/>
        <color indexed="60"/>
        <rFont val="Tahoma"/>
        <family val="2"/>
      </rPr>
      <t xml:space="preserve"> </t>
    </r>
  </si>
  <si>
    <r>
      <t xml:space="preserve">       (2) ก่อสร้าง/ปรับปรุงเส้นทางขนส่งสินค้าการเกษตร     
 </t>
    </r>
    <r>
      <rPr>
        <sz val="9"/>
        <color indexed="60"/>
        <rFont val="Tahoma"/>
        <family val="2"/>
      </rPr>
      <t>(4 สายทาง 7.46 ล้านบาท)</t>
    </r>
  </si>
  <si>
    <r>
      <t>ให้ความเห็นชอบเฉพาะรายการอบรมกลุ่มเกษตรกรและผู้ผลิตสินค้าชุมชน เพื่อพัฒนาผลิตภัณฑ์ วงเงิน 1,200,000 บาท และ</t>
    </r>
    <r>
      <rPr>
        <b/>
        <u/>
        <sz val="9"/>
        <color indexed="56"/>
        <rFont val="Tahoma"/>
        <family val="2"/>
      </rPr>
      <t>ปรับลดกิจกรรมปรับปรุงศูนย์จำหน่ายฯ 2 แห่ง วงเงิน2,400,000 บาท</t>
    </r>
    <r>
      <rPr>
        <sz val="9"/>
        <color indexed="56"/>
        <rFont val="Tahoma"/>
        <family val="2"/>
      </rPr>
      <t xml:space="preserve">เนื่องจากแนวทางการบริหารจัดการไม่ชัดเจน  </t>
    </r>
  </si>
  <si>
    <r>
      <t xml:space="preserve">       (4) ส่งเสริมการแปรรูปผลิตภัณฑ์ทางการเกษตร  
</t>
    </r>
    <r>
      <rPr>
        <i/>
        <sz val="9"/>
        <color indexed="56"/>
        <rFont val="Tahoma"/>
        <family val="2"/>
      </rPr>
      <t xml:space="preserve"> </t>
    </r>
    <r>
      <rPr>
        <i/>
        <sz val="9"/>
        <color indexed="60"/>
        <rFont val="Tahoma"/>
        <family val="2"/>
      </rPr>
      <t>(จัดอบรมเกษตรกร และกลุ่มเครือข่ายเพื่อการแปรรูปผลิตภัณฑ์ชุมชน จำนวน 4 ครั้ง 1.16 ล้าน)</t>
    </r>
  </si>
  <si>
    <t>1) ส่งเสริมชุมชนเครือข่ายเป้าหมายเพื่อฟื้นฟูอนุรักษ์ทรัพยากรธรรมชาติและสิ่งแวดล้อม 18.1 ล้าน   
 มีกิจกรรมย่อย 3 รายการ</t>
  </si>
  <si>
    <r>
      <t xml:space="preserve">-ปรับปรุงเส้นทางเพื่อการท่องเที่ยว 4 เส้นทาง   
 (พื้นที่ดำเนินการ อ.มวกเหล็ก อ.พระพุทธบาท อ.เฉลิมพระเกียรติ อ.วิหารแดง) </t>
    </r>
    <r>
      <rPr>
        <sz val="9"/>
        <color indexed="60"/>
        <rFont val="Tahoma"/>
        <family val="2"/>
      </rPr>
      <t xml:space="preserve">7.6 ล้านบาท </t>
    </r>
  </si>
  <si>
    <r>
      <t xml:space="preserve">-จัดเวทีชุมชนเพื่อการฟื้นฟูและอนุรักษ์ทรัพยากรธรรมชาติและสิ่งแวดล้อม   
 </t>
    </r>
    <r>
      <rPr>
        <sz val="9"/>
        <color indexed="60"/>
        <rFont val="Tahoma"/>
        <family val="2"/>
      </rPr>
      <t>(3 ครั้ง 4.5 ล้าน)</t>
    </r>
  </si>
  <si>
    <r>
      <t xml:space="preserve">4) ยกระดับการบริหารจัดการระบบข้อมูลสารสนเทศในการสร้างมูลค่าเพิ่มด้านการเกษตร </t>
    </r>
    <r>
      <rPr>
        <sz val="9"/>
        <color indexed="10"/>
        <rFont val="Tahoma"/>
        <family val="2"/>
      </rPr>
      <t xml:space="preserve">มี 1 กิจกรรมย่อย 7.76 ล้าน </t>
    </r>
    <r>
      <rPr>
        <sz val="9"/>
        <color indexed="30"/>
        <rFont val="Tahoma"/>
        <family val="2"/>
      </rPr>
      <t xml:space="preserve">
</t>
    </r>
  </si>
  <si>
    <r>
      <t xml:space="preserve">       (1) จัดเวทีชุมชนเสริมสร้างกระบวนการการมีส่วนร่วมพัฒนาและแก้ไขปัญหาด้านการเกษตร   
 </t>
    </r>
    <r>
      <rPr>
        <sz val="9"/>
        <color indexed="60"/>
        <rFont val="Tahoma"/>
        <family val="2"/>
      </rPr>
      <t xml:space="preserve">(จัดเวทีชุมชนสร้างกระบวนการมีส่วนร่วม </t>
    </r>
    <r>
      <rPr>
        <u/>
        <sz val="9"/>
        <color indexed="60"/>
        <rFont val="Tahoma"/>
        <family val="2"/>
      </rPr>
      <t>จำนวน 125 เครือข่าย</t>
    </r>
    <r>
      <rPr>
        <u/>
        <sz val="9"/>
        <color indexed="10"/>
        <rFont val="Tahoma"/>
        <family val="2"/>
      </rPr>
      <t>ภาคประชาชนในระดับตำบล อำเภอ</t>
    </r>
    <r>
      <rPr>
        <u/>
        <sz val="9"/>
        <color indexed="60"/>
        <rFont val="Tahoma"/>
        <family val="2"/>
      </rPr>
      <t xml:space="preserve"> </t>
    </r>
    <r>
      <rPr>
        <sz val="9"/>
        <color indexed="60"/>
        <rFont val="Tahoma"/>
        <family val="2"/>
      </rPr>
      <t>)</t>
    </r>
  </si>
  <si>
    <r>
      <t xml:space="preserve">   1) ส่งเสริมการพัฒนาและแก้ไขปัญหาการบริหารจัดการภาคเกษตรเชิงพื้นที่ (Zoning)   
 (เป็นการฝึกอบรมเจ้าหน้าที่ ผู้นำชุมชน ในการจัดทำเขตพื้นที่การเกษตร 25.1 ล้าน และชุดคอมพิวเตอร์ โต๊ะ ตู้ 0.18 ล้าน) ร</t>
    </r>
    <r>
      <rPr>
        <i/>
        <u/>
        <sz val="9"/>
        <color indexed="56"/>
        <rFont val="Tahoma"/>
        <family val="2"/>
      </rPr>
      <t>วม 25.28 ล้าน</t>
    </r>
  </si>
  <si>
    <r>
      <t xml:space="preserve">   2) ต่อยอดและขยายผลชุมชน/สถานศึกษาต้นแบบเกษตรทฤษฎีใหม่ และเศรษฐกิจพอเพียง   
 (อบรม เวที  และศึกษาพื้นที่ขยายผลด้านเกษตรทฤษฎีใหม่ต้นแบบ 13 ครั้ง)</t>
    </r>
    <r>
      <rPr>
        <i/>
        <u/>
        <sz val="9"/>
        <color indexed="56"/>
        <rFont val="Tahoma"/>
        <family val="2"/>
      </rPr>
      <t xml:space="preserve"> 20 ล้าน</t>
    </r>
  </si>
  <si>
    <r>
      <t xml:space="preserve">   3) คลินิกเกษตรกรรมเชิงบูรณาการเคลื่อนที่   
 (13 ครั้งๆละ 0.3 ล้าน) รวม </t>
    </r>
    <r>
      <rPr>
        <i/>
        <u/>
        <sz val="9"/>
        <color indexed="56"/>
        <rFont val="Tahoma"/>
        <family val="2"/>
      </rPr>
      <t>4.5 ล้าน</t>
    </r>
  </si>
  <si>
    <t xml:space="preserve">   4) ฟื้นฟูแหล่งน้ำเพื่อแก้ไขปัญหาความเดือดร้อนภาคการเกษตร                            โดยปรับปรุงแหล่งน้ำเพื่อการเกษตร 6 แห่ง   
 (พื้นที่ดำเนินการ อ.แก่งคอย อ.บ้านหมอ อ.ดอนพุด อ.วังม่วง อ.เสาไห้ อ.เมือง) 10.22 ล้านบาท</t>
  </si>
  <si>
    <r>
      <rPr>
        <sz val="9"/>
        <rFont val="Tahoma"/>
        <family val="2"/>
      </rPr>
      <t>โครงการฟื้นฟูกิจกรรมการท่องเที่ยวเพื่อยกระดับรายได้และเพิ่มมูลค่าผลิตภัณฑ์และการบริการด้านท่องเที่ยวเชิงบูรณาการ</t>
    </r>
    <r>
      <rPr>
        <sz val="9"/>
        <color indexed="10"/>
        <rFont val="Tahoma"/>
        <family val="2"/>
      </rPr>
      <t xml:space="preserve">   
วงเงิน 45,000,000 บาท
 </t>
    </r>
  </si>
  <si>
    <r>
      <t xml:space="preserve">โครงการส่งเสริมการพัฒนายกระดับการเชื่อมโยงเครือข่ายชุมชนเศรษฐกิจพอเพียงสู่การพัฒนาจังหวัดสระบุรีแบบบูรณาการ   
วงเงิน 60,000,000 บาท
 </t>
    </r>
    <r>
      <rPr>
        <sz val="9"/>
        <color indexed="56"/>
        <rFont val="Tahoma"/>
        <family val="2"/>
      </rPr>
      <t>มี 4 กิจกรรม</t>
    </r>
  </si>
  <si>
    <r>
      <t xml:space="preserve">โครงการส่งเสริมเศรษฐกิจเชิงสร้างสรรค์เพิ่มมูลค่าการท่องเที่ยวเชิงบูรณาการ  
วงเงิน 35,000,000 บาท  
 </t>
    </r>
    <r>
      <rPr>
        <sz val="9"/>
        <color indexed="56"/>
        <rFont val="Tahoma"/>
        <family val="2"/>
      </rPr>
      <t>มี 5 กิจกรรม</t>
    </r>
    <r>
      <rPr>
        <sz val="9"/>
        <color indexed="8"/>
        <rFont val="Tahoma"/>
        <family val="2"/>
        <charset val="222"/>
      </rPr>
      <t xml:space="preserve">
</t>
    </r>
  </si>
  <si>
    <t>4) พัฒนาระบบการเชื่อมโยงฐานข้อมูลด้านการท่องเที่ยวเครือข่ายและกระจายช่องทางแหล่งบริการที่หลากหลายและสามารถสนองรองรับการบริการด้านการท่องเที่ยวเชิงบูรณาการ   งปม. 2 ล้าน</t>
  </si>
  <si>
    <t>ไม่มีความจำเป็น</t>
  </si>
  <si>
    <r>
      <t xml:space="preserve">       (3) ส่งเสริมศูนย์สุขภาพชุมชน/ลานกีฬา </t>
    </r>
    <r>
      <rPr>
        <sz val="9"/>
        <color indexed="60"/>
        <rFont val="Tahoma"/>
        <family val="2"/>
      </rPr>
      <t>4.2 ล้าน  
 มี 3 กิจกรรมย่อย คือ</t>
    </r>
  </si>
  <si>
    <t>โครงการส่งฟื้นฟูการพัฒนายกระดับระบบการบูรณาการชุมชนเครือข่ายสู่การเสริมสร้างพลังแห่งชีวิตของประชาชนตามแนวปรัชญาเศรษฐกิจพอเพียง  
วงเงิน 45,000,000 บาท</t>
  </si>
  <si>
    <r>
      <t xml:space="preserve">2) ส่งเสริมชุมชนผลักดันวาระแผนพัฒนาคุณภาพชีวิตของชุมชน   
 </t>
    </r>
    <r>
      <rPr>
        <sz val="9"/>
        <color indexed="60"/>
        <rFont val="Tahoma"/>
        <family val="2"/>
      </rPr>
      <t>(จัดกิจกรรมเพื่อผลักดันให้เกิดแผนพัฒนาคุณภาพชีวิตชุมชนอย่างเป็นรูปธรรมโดยปราชญ์ชุมชน ผู้นำชาวบ้าน เครือข่ายชุมชน   ส่วนราชการ และหน่วยงานที่เกี่ยวข้อง) 15 ล้าน</t>
    </r>
  </si>
  <si>
    <r>
      <t>1) เสริมสร้างชุมชนเข้มแข็งจากกิจกรรม “ทำเอง ทำร่วม ทำให้ สู่ชุมชนพึ่งตนเอง”  
(</t>
    </r>
    <r>
      <rPr>
        <sz val="9"/>
        <color indexed="60"/>
        <rFont val="Tahoma"/>
        <family val="2"/>
      </rPr>
      <t xml:space="preserve">จัดกิจกรรมเสริมสร้างความรู้ความเข้าใจในบทบาทและหน้าที่ของชุมชน ส่วนราชการ รวมถึงหน่วยงานที่เกี่ยวข้อง ในรูปแบบของการจัดเวทีชุมชน กิจกรรมเสวนา การจัดทำสื่อประชาสัมพันธ์ สู่ความเป็นชุมชนพึ่งตนเองอย่างยั่งยืน) </t>
    </r>
    <r>
      <rPr>
        <sz val="9"/>
        <color indexed="30"/>
        <rFont val="Tahoma"/>
        <family val="2"/>
        <charset val="222"/>
      </rPr>
      <t>30 ล้าน</t>
    </r>
  </si>
  <si>
    <t>รวม 1+2</t>
  </si>
  <si>
    <t>กิจกรรม</t>
  </si>
  <si>
    <t>1.1.1</t>
  </si>
  <si>
    <t>1.1.2</t>
  </si>
  <si>
    <t>1.1.3</t>
  </si>
  <si>
    <t>1.1.4</t>
  </si>
  <si>
    <t>1.1.5</t>
  </si>
  <si>
    <t>1.2.1</t>
  </si>
  <si>
    <t>1.2.2</t>
  </si>
  <si>
    <t>1.2.3</t>
  </si>
  <si>
    <t>1.2.4</t>
  </si>
  <si>
    <t>1.3.1</t>
  </si>
  <si>
    <t>1.3.2</t>
  </si>
  <si>
    <t>1.3.3</t>
  </si>
  <si>
    <t>1.4.1</t>
  </si>
  <si>
    <t>3.1.1</t>
  </si>
  <si>
    <t>3.1.2</t>
  </si>
  <si>
    <t>3.1.3</t>
  </si>
  <si>
    <t>3.2.1</t>
  </si>
  <si>
    <t>3.2.2</t>
  </si>
  <si>
    <t>3.3.1</t>
  </si>
  <si>
    <t>3.3.2</t>
  </si>
  <si>
    <t>3.3.3</t>
  </si>
  <si>
    <t>3.3.4</t>
  </si>
  <si>
    <t>3.4.1</t>
  </si>
  <si>
    <t>3.4.2</t>
  </si>
  <si>
    <t>3.4.3</t>
  </si>
  <si>
    <t>3.5.1</t>
  </si>
  <si>
    <t>3.5.2</t>
  </si>
  <si>
    <t>4.1.1</t>
  </si>
  <si>
    <t>4.1.2</t>
  </si>
  <si>
    <t>4.1.3</t>
  </si>
  <si>
    <t>5.1.1</t>
  </si>
  <si>
    <t>5.1.2</t>
  </si>
  <si>
    <t>5.2.1</t>
  </si>
  <si>
    <t>5.2.2</t>
  </si>
  <si>
    <t>5.2.3</t>
  </si>
  <si>
    <t>5.2.4</t>
  </si>
  <si>
    <t>5.2.5</t>
  </si>
  <si>
    <t>5.2.6</t>
  </si>
  <si>
    <t>5.4.1</t>
  </si>
  <si>
    <t>5.4.2</t>
  </si>
  <si>
    <t>5.4.3</t>
  </si>
  <si>
    <t>5.4.3.1</t>
  </si>
  <si>
    <t>5.4.3.2</t>
  </si>
  <si>
    <t>5.4.3.3</t>
  </si>
  <si>
    <t>5.5.1</t>
  </si>
  <si>
    <t>5.5.2</t>
  </si>
  <si>
    <t>นับกิจกรรมย่อย</t>
  </si>
  <si>
    <r>
      <t xml:space="preserve">3) กิจกรรมสานสัมพันธ์กับชุมชนสู่การเยี่ยมบ้าน ยามเย็น </t>
    </r>
    <r>
      <rPr>
        <i/>
        <sz val="9"/>
        <color indexed="60"/>
        <rFont val="Tahoma"/>
        <family val="2"/>
      </rPr>
      <t xml:space="preserve">4.03 ล้าน </t>
    </r>
    <r>
      <rPr>
        <i/>
        <sz val="9"/>
        <rFont val="Tahoma"/>
        <family val="2"/>
      </rPr>
      <t xml:space="preserve">
       (1) จัดกิจกรรมเชื่อมความสัมพันธ์ระหว่างหมู่บ้าน/ชุมชน/
ส่วนราชการ/หน่วยงานที่เกี่ยวข้อง (กิจกรรมส่งเสริมความรู้/ฝึกอาชีพ/นันทนาการ)
</t>
    </r>
  </si>
  <si>
    <t>กิจกรรมย่อย</t>
  </si>
  <si>
    <t>สอดคล้องกับประเด็นยุทธศาสตร์ เป็นการพัฒนาอาชีพผลิตสินค้าชุมชนและพัฒนาช่องทางจำหน่ายสินค้าชุมชนให้มีประสิทธิภาพมากยิ่งขึ้น</t>
  </si>
  <si>
    <t>กิจกรรม/ความเห็น</t>
  </si>
  <si>
    <t>ลำดับความสำคัญของจังหวัด</t>
  </si>
  <si>
    <t>เห็นควรสนับสนุนงบประมาณ</t>
  </si>
  <si>
    <t>ปรับลดงบประมาณ</t>
  </si>
  <si>
    <t>แผนพัฒนาจังหวัด ที่นำเสนอเพื่อพิจารณา ประกอบด้วย 3 ยุทธศาสตร์ โดยแต่ละยุทธศาสตร์ มีแผนงาน/โครงการ และวงเงินรวมสรุป ได้ดังนี้</t>
  </si>
  <si>
    <t>โครงการ/กิจกรรมที่เสนอใช้งบประมาณกลุ่มจังหวัด</t>
  </si>
  <si>
    <r>
      <t>หมายเหตุ: กรอบวงเงินงบประมาณปี 2555 ของ</t>
    </r>
    <r>
      <rPr>
        <u/>
        <sz val="16"/>
        <color indexed="8"/>
        <rFont val="Browallia New"/>
        <family val="2"/>
      </rPr>
      <t>กลุ่มจังหวัดสระบุรี</t>
    </r>
    <r>
      <rPr>
        <sz val="16"/>
        <color indexed="8"/>
        <rFont val="Browallia New"/>
        <family val="2"/>
      </rPr>
      <t xml:space="preserve"> ที่ได้รับจัดสรรตามตามเกณฑ์  จำนวน 156.8435 ล้านบาท</t>
    </r>
  </si>
  <si>
    <t>วงเงินปี 2555
(บาท)</t>
  </si>
  <si>
    <t>เห็นควรสนับสนุนงบประมาณ
(บาท)</t>
  </si>
  <si>
    <t>ปรับลดงบประมาณ
(บาท)</t>
  </si>
  <si>
    <t>กิจกรรมหลัก ส่งเสริมศูนย์บริการร่วมบริการนักท่องเที่ยวระดับจังหวัด 13 อำเภอๆละ 1 แห่ง (13.0 ล้านบาท)</t>
  </si>
  <si>
    <t>กิจกรรมหลักพัฒนาการประชาสัมพันธ์เพื่อการท่องเที่ยวเชิงธรรมชาติจังหวัดสระบุรี (1 ล้านบาท)</t>
  </si>
  <si>
    <t>กิจกรรมหลักส่งเสริมการตลาดผลิตภัณฑ์ชุมชนมุ่งเน้นการบูรณาการกับพื้นที่แหล่งท่องเที่ยวเชิงธรรมชาติเป้าหมาย (1 ล้านบาท)</t>
  </si>
  <si>
    <t>รายละเอียดไม่ชัดเจน ชี้แจงเพียงว่า เป็นการพัฒนาตลาดเพื่อส่งเสริมการท่องเที่ยว</t>
  </si>
  <si>
    <t>กิจกรรมหลักพัฒนาการเชื่อมโยงการท่องเที่ยวเชิงธรรมชาติเพื่อยกระดับรายได้ประชาชน (วงเงิน 22.56073 ล้านบาท)</t>
  </si>
  <si>
    <t>ซ่อมถนน แยก ทล. 1, ส่งเสริมการท่องเที่ยวทุ่งทานตะวันบาน, ส่งเสริมการจัดภูมิทัศน์วัฒนธรรมเพื่อการท่องเที่ยวและยั่งยืนของจังหวัดสระบุรี, พัฒนาภูมิทัศน์บริเวณที่ประดิษฐานพระพุทธรัตนมณีมหาบพิตรชลสิทธ์มงคลชัย(หลวงปู่ใหญ่ป่าสัก) อ.วังม่วง</t>
  </si>
  <si>
    <t xml:space="preserve">พัฒนาศักยภาพบุคลากรด้านการท่องเที่ยว </t>
  </si>
  <si>
    <t>กิจกรรมหลักพัฒนาการเพิ่มขีดสมรรถนะระบบการบริหารจัดการสู่แหล่งท่องเที่ยวเชิงธรรมชาติเป้าหมายแบบเครือข่ายระดับจังหวัด ระดับอำเภอ และระดับชุมชน  (วงเงิน 5.0 ล้านบาท)</t>
  </si>
  <si>
    <t>กิจกรรมหลักส่งเสริมชุมชนแห่งการเรียนรู้วิถีชีวิตเศรษฐกิจพอเพียงสู่การพัฒนาการท่องเที่ยวเชิงคุณภาพ (วงเงิน 5.0 ล้านบาท)</t>
  </si>
  <si>
    <t>ส่งเสริมการท่องเที่ยววิถีชีวิตชุมชนอย่างยั่งยืน</t>
  </si>
  <si>
    <t>อบรมสัมมนาเพื่อเผยแพร่ข้อมูลด้านการท่องเที่ยวของจังหวัดสระบุรี</t>
  </si>
  <si>
    <t>ภาค กลางตอนบน 1</t>
  </si>
  <si>
    <r>
      <rPr>
        <sz val="9"/>
        <color indexed="12"/>
        <rFont val="Tahoma"/>
        <family val="2"/>
      </rPr>
      <t>เป็นการสร้างรายได้ จากการฟื้นฟูและพัฒนากิจกรรม และแหล่งท่องเที่ยว</t>
    </r>
    <r>
      <rPr>
        <sz val="9"/>
        <color indexed="8"/>
        <rFont val="Tahoma"/>
        <family val="2"/>
      </rPr>
      <t xml:space="preserve"> (พัฒนาเส้นทางเชื่อมโยงแหล่งท่องเที่ยว, ประชาสัมพันธ์, พัฒนาบุคลากรด้านการท่องเที่ยว)</t>
    </r>
  </si>
  <si>
    <r>
      <rPr>
        <sz val="9"/>
        <color indexed="12"/>
        <rFont val="Tahoma"/>
        <family val="2"/>
      </rPr>
      <t>สอดคล้องกับประเด็นการเพิ่มคุณภาพและมูลค่าสินค้าเกษตร และการสร้างรายได้</t>
    </r>
    <r>
      <rPr>
        <sz val="9"/>
        <color indexed="8"/>
        <rFont val="Tahoma"/>
        <family val="2"/>
      </rPr>
      <t xml:space="preserve"> (กลุ่มเป้าหมายคือเกษตรกรผู้ผลิตสินค้าเกษตรปลอดภัยจำนวน 5,000 ราย และเกษตรกรผู้ขึ้นทะเบียนเกษตรกรของจังหวัดสระบุรี จำนวน 26,402 ครัวเรือน)</t>
    </r>
  </si>
  <si>
    <t>พัฒนาระบบเวบไซต์ชุมชน, กิจกรรมส่งเสริมชุมชนแห่งการเรียนรู้สู่การมีสุขภาพที่ดีโดยปราชญ์ชาวบ้าน, ส่งเสริมการยกระดับเพื่อการพ้นเกณฑ์ความจำเป็นขั้นพื้นฐาน ของชุมชน, กิจกรรมส่งเสริมชุมชนเข้มแข็ง, กิจกรรมส่งเสริมติดตามและพัฒนามิติสังคมและเศรษฐกิจ, กิจกรรมส่งเสริมชุมชนเข้มแข็งภายใต้วิถีชีวิตแห่งความพอเพียงสู่การพัฒนาที่ยั่งยืน</t>
  </si>
  <si>
    <t xml:space="preserve">ผู้ตรวจสำนักนายก ฯ : อนุ ฯ เช็ค แล้วให้จังหวัดเพิ่มโครงการมา แล้วให้กรอบเวลา พิจารณาวาระพิเศษ ให้อนุกรรมการฯพิจารณา </t>
  </si>
  <si>
    <t>พี่ยนต์</t>
  </si>
  <si>
    <t xml:space="preserve"> : ควรให้จังหวัด มีการปรับมาตรฐาน ให้มากขึ้น</t>
  </si>
  <si>
    <t>ผู้ตรวจสนย.:จังหวัดสระบุรี น่าจะมีสัญญาน ไปยัง จังหวัด โดยให้ผู้ตรวจมหาดไทยและผู้ตรวจสำนักนายกรัฐมนตรี ไปดูโครงการทึ่อนุมัติวันนี้</t>
  </si>
  <si>
    <t xml:space="preserve">มันไม่ได้ชัดเจนมากนัก เราไม่ได้วัดผลสัมฤทธิ์ โครงการใดที่ต้องประสานกับโครงการอื่น </t>
  </si>
  <si>
    <r>
      <t>ข้อเสนอหลักเกณฑ์การให้คะแนนคุณภาพแผนพัฒนาจังหวัด ปรับเพิ่มจากความเห็นของ สพน.</t>
    </r>
    <r>
      <rPr>
        <b/>
        <sz val="14"/>
        <color indexed="10"/>
        <rFont val="Cordia New"/>
        <family val="2"/>
      </rPr>
      <t>(ตัวสีแดง)</t>
    </r>
  </si>
  <si>
    <t>จากไฟล์ "หลักเกณฑ์การพิจารณาแผนจังหวัด-ปรับปรุงจาก สพน 23Dec53ล่าสุด.doc" รับจากคุณสุริยนต์เมื่อTue 12/28/2010 1:56 PM</t>
  </si>
  <si>
    <t>เมื่อวันที่ 23 ธ.ค. 53 เวลา 18.30 น.</t>
  </si>
  <si>
    <t>เกณฑ์</t>
  </si>
  <si>
    <t>ความเห็น</t>
  </si>
  <si>
    <r>
      <t xml:space="preserve">คะแนน </t>
    </r>
    <r>
      <rPr>
        <b/>
        <sz val="14"/>
        <color indexed="10"/>
        <rFont val="Cordia New"/>
        <family val="2"/>
      </rPr>
      <t>(น้ำหนัก)</t>
    </r>
  </si>
  <si>
    <t>การให้คะแนน</t>
  </si>
  <si>
    <t>ทดสอบการให้คะแนน ณ มกราคม 2554</t>
  </si>
  <si>
    <t>จนถึงวันที่ 19มกราคม2554 นนทบุรียังไม่ได้ส่งเล่ม จึงประสานให้จัดส่งfile แบบ จ.๒ มาก่อน เพื่อจัดทำตารางนี้ จันดารา 19มกราคม2554</t>
  </si>
  <si>
    <t>อยุธยา รับเล่มแผนปฏิบัติการ เมื่อวันที่ 27 ธันวาคม 2553 จันดารา รับเล่มเมื่อ 28 ธันวาคม 2553 ดำเนินการแล้วเสร็จเมื่อ 6 มกราคม 2554</t>
  </si>
  <si>
    <t>1.แผนพัฒนาจังหวัด</t>
  </si>
  <si>
    <t>นนทบุรี</t>
  </si>
  <si>
    <t>ปทุมธานี</t>
  </si>
  <si>
    <t>อยุธยา</t>
  </si>
  <si>
    <t>สระบุรี</t>
  </si>
  <si>
    <t>หมายเหตุ นนทบุรี</t>
  </si>
  <si>
    <t>หมายเหตุ อยุธยา</t>
  </si>
  <si>
    <r>
      <t xml:space="preserve">1.1 </t>
    </r>
    <r>
      <rPr>
        <sz val="11"/>
        <color indexed="8"/>
        <rFont val="Calibri"/>
        <family val="2"/>
      </rPr>
      <t xml:space="preserve"> </t>
    </r>
    <r>
      <rPr>
        <sz val="14"/>
        <color indexed="8"/>
        <rFont val="Cordia New"/>
        <family val="2"/>
      </rPr>
      <t>ความถูกต้องครบถ้วนตามขั้นตอนการทบทวนสถานการณ์แผนพัฒนาจังหวัดและการจัดทำแผนปฏิบัติราชการประจำปีของจังหวัด</t>
    </r>
  </si>
  <si>
    <r>
      <t xml:space="preserve">กรณียืนยันแผนพัฒนาเดิม </t>
    </r>
    <r>
      <rPr>
        <sz val="11"/>
        <color indexed="8"/>
        <rFont val="Calibri"/>
        <family val="2"/>
      </rPr>
      <t>:</t>
    </r>
    <r>
      <rPr>
        <sz val="14"/>
        <color indexed="8"/>
        <rFont val="Cordia New"/>
        <family val="2"/>
      </rPr>
      <t xml:space="preserve"> ไม่มีผลกระทบต่อศักยภาพและทิศทางการพัฒนาของจังหวัด</t>
    </r>
  </si>
  <si>
    <r>
      <t>ให้คะแนนแผนตามน้ำหนักใหม่(ด้านซ้ายมือ)ทั้งหมด</t>
    </r>
    <r>
      <rPr>
        <sz val="14"/>
        <color indexed="60"/>
        <rFont val="Cordia New"/>
        <family val="2"/>
      </rPr>
      <t xml:space="preserve">(น้ำหนักการให้คะแนนแต่ละหัวข้อในปี 2554 กับปี 2555 มีความแตกต่างกัน) </t>
    </r>
    <r>
      <rPr>
        <sz val="14"/>
        <color indexed="8"/>
        <rFont val="Cordia New"/>
        <family val="2"/>
      </rPr>
      <t>---------------------------    ผอ.ทีปรัตน์ ขอให้ดูคะแนนที่ให้ไว้เดิมในปี 2554 อ้างอิงในแต่ละหัวข้อด้วย -----จันดารา 4 ธ.ค.54</t>
    </r>
  </si>
  <si>
    <r>
      <t xml:space="preserve">กรณีที่จำเป็นต้องเปลี่ยนแปลงแผนพัฒนาฯ ในสาระสำคัญ </t>
    </r>
    <r>
      <rPr>
        <sz val="11"/>
        <color indexed="8"/>
        <rFont val="Calibri"/>
        <family val="2"/>
      </rPr>
      <t xml:space="preserve">: </t>
    </r>
    <r>
      <rPr>
        <sz val="14"/>
        <color indexed="8"/>
        <rFont val="Cordia New"/>
        <family val="2"/>
      </rPr>
      <t>ให้ดำเนินการตามมาตรา 20 ของพรฎ.ปี พ.ศ.2551</t>
    </r>
  </si>
  <si>
    <t xml:space="preserve">• จังหวัดนนทบุรี ไม่มีการปรับแผนฯ 4 ปี แต่เพิ่มเติมโครงการจำนวนมากใน -ร่าง-แผนปฏิบัติการปี 2555 </t>
  </si>
  <si>
    <t>ในร่างแผนปฏิบัติราชการฯ ปี2555 มีสรุปทบทวนแผนพัฒนาจังหวัด ซึ่งแสดงให้เห็นถึงสาระสำคัญที่เปลี่ยนแปลงในแผนพัฒนาจังหวัด---------         --------- ----------จังหวัดพระนครศรีอยุธยา มีการปรับแผนฯ 4 ปี ซึ่งโดยนัยสำคัญแล้วเป็นการปรับปรุงข้อความให้ชัดเจนมากขึ้นตั้งแต่วิสัยทัศน์ ประเด็นยุทธศาสตร์ เป้าประสงค์ กลยุทธ์ และตัวชี้วัด โดยมีการยกเลิกยุทธศาสตร์เกี่ยวกับการพัฒนาวัฒนธรรมองค์กรการบริหารจัดการให้มีประสิทธิภาพ  และอยู่ระหว่างดำเนินการตามขั้นตอน</t>
  </si>
  <si>
    <r>
      <t>-</t>
    </r>
    <r>
      <rPr>
        <sz val="7"/>
        <color indexed="8"/>
        <rFont val="Times New Roman"/>
        <family val="1"/>
      </rPr>
      <t xml:space="preserve">    </t>
    </r>
    <r>
      <rPr>
        <sz val="14"/>
        <color indexed="8"/>
        <rFont val="Cordia New"/>
        <family val="2"/>
      </rPr>
      <t>เอกสารแสดงการดำเนินงานตามมาตรา 20 ของพรฎ.</t>
    </r>
  </si>
  <si>
    <t>มีรายงานการประชุม ก.บ.จ.ปท. (ที่ส่งมากับ-ร่าง-แผนปฏิบัติการฯปี2555+project brief)ที่แสดงให้เห็นว่าได้ผ่านขั้นตอนการประชาคมจังหวัด ตาม พ.ร.ฎ.</t>
  </si>
  <si>
    <t>มีรายงานการประชุม ก.บ.จ.อย. ที่แสดงให้เห็นว่าได้ผ่านขั้นตอนการประชาคมจังหวัด ตาม พ.ร.ฎ.</t>
  </si>
  <si>
    <t>1.2  ขอบเขตของแผนพัฒนาจังหวัด</t>
  </si>
  <si>
    <t xml:space="preserve">เป็นแผนที่มุ่งการพัฒนาจังหวัดแบบองค์รวมครอบคลุมทุกมิติ เพื่อพัฒนาคุณภาพชีวิต สร้างโอกาสและอาชีพ ซึ่งตอบสนองความต้องการของประชาชนในจังหวัด </t>
  </si>
  <si>
    <r>
      <t>-  มีเนื้อหาของการวิเคราะห์สถานการณ์ที่ดี</t>
    </r>
    <r>
      <rPr>
        <sz val="11"/>
        <color indexed="8"/>
        <rFont val="Calibri"/>
        <family val="2"/>
      </rPr>
      <t xml:space="preserve"> </t>
    </r>
    <r>
      <rPr>
        <sz val="14"/>
        <color indexed="8"/>
        <rFont val="Cordia New"/>
        <family val="2"/>
      </rPr>
      <t xml:space="preserve"> </t>
    </r>
    <r>
      <rPr>
        <sz val="14"/>
        <color indexed="10"/>
        <rFont val="Cordia New"/>
        <family val="2"/>
      </rPr>
      <t>มีข้อมูลที่แสดงศักยภาพและปัญหาความต้องการของประชาชน</t>
    </r>
    <r>
      <rPr>
        <sz val="14"/>
        <color indexed="8"/>
        <rFont val="Cordia New"/>
        <family val="2"/>
      </rPr>
      <t xml:space="preserve">และข้อมูลสนับสนุนอื่นๆ </t>
    </r>
    <r>
      <rPr>
        <sz val="11"/>
        <color indexed="8"/>
        <rFont val="Calibri"/>
        <family val="2"/>
      </rPr>
      <t xml:space="preserve"> </t>
    </r>
    <r>
      <rPr>
        <sz val="11"/>
        <color indexed="12"/>
        <rFont val="Calibri"/>
        <family val="2"/>
      </rPr>
      <t>*</t>
    </r>
    <r>
      <rPr>
        <sz val="14"/>
        <color indexed="12"/>
        <rFont val="Cordia New"/>
        <family val="2"/>
      </rPr>
      <t xml:space="preserve">มีชุดข้อมูลตั้งแต่ 2 ปี ขึ้นไป โดยข้อมูลควรครบถ้วน ตั้งแต่ 70 </t>
    </r>
    <r>
      <rPr>
        <sz val="11"/>
        <color indexed="12"/>
        <rFont val="Calibri"/>
        <family val="2"/>
      </rPr>
      <t xml:space="preserve">% </t>
    </r>
    <r>
      <rPr>
        <sz val="14"/>
        <color indexed="12"/>
        <rFont val="Cordia New"/>
        <family val="2"/>
      </rPr>
      <t>ขึ้นไป</t>
    </r>
  </si>
  <si>
    <t>4-6</t>
  </si>
  <si>
    <r>
      <rPr>
        <sz val="14"/>
        <color indexed="10"/>
        <rFont val="Cordia New"/>
        <family val="2"/>
      </rPr>
      <t>1) ควรเพิ่มเติมข้อมูลบางส่วน ที่สนับสนุนแต่ละประเด็นยุทธศาสตร์ ได้แก่ ข้อมูล เกษตรปลอดภัย จำนวนเกษตรกรขึ้นทะเบียน GAP แต่ละปี สถิติด้านการท่องเที่ยวมีเพียงถึงปี 2550 ควรมีการปรับปรุงให้ทันสมัยกว่านี้ ข้อมูลสถิติด้านอื่นที่ใส่ในเล่มควรปรับปรุงถึงปีล่าสุดและแสดงแนวโน้ม เช่น ข้อมูลอาชญากรรมซึ่งมีถึงกลางปี 2553 แล้วเป็นต้น</t>
    </r>
    <r>
      <rPr>
        <sz val="14"/>
        <color indexed="8"/>
        <rFont val="Cordia New"/>
        <family val="2"/>
      </rPr>
      <t xml:space="preserve">  </t>
    </r>
    <r>
      <rPr>
        <sz val="14"/>
        <color indexed="60"/>
        <rFont val="Cordia New"/>
        <family val="2"/>
      </rPr>
      <t xml:space="preserve">2) สถิติมลพิษ สิ่งแวดล้อม หน้า 21 ไม่มีข้อมูลประกอบ ควรมีสถิติแสดงมลพิษในพื้นที่ต่างๆ ค่าคุณภาพน้ำในแต่ละช่วง ขยะทั่วไป ขยะอุตสาหกรรม ความสามารถกำจัดขยะ และโรงงานที่ใช้เทคโนโลยีสะอาดเพื่อสนับสนุนกลยุทธ์ในประเด็นยุทธศาสตร์ </t>
    </r>
    <r>
      <rPr>
        <sz val="14"/>
        <color indexed="36"/>
        <rFont val="Cordia New"/>
        <family val="2"/>
      </rPr>
      <t>3) ขอแก้ไขคำผิด หัวข้อ 5.1 ผลิตภัณฑ์มวลรวมของจังหวัด ในหน้า 5 ข้อความภาษาอังกฤษในวงเล็บ จาก  (Growth Provincial Product)  เป็น (Gross Provincial Product)</t>
    </r>
  </si>
  <si>
    <r>
      <t>-  มีวิสัยทัศน์</t>
    </r>
    <r>
      <rPr>
        <sz val="14"/>
        <color indexed="12"/>
        <rFont val="Cordia New"/>
        <family val="2"/>
      </rPr>
      <t xml:space="preserve">และ </t>
    </r>
    <r>
      <rPr>
        <sz val="11"/>
        <color indexed="12"/>
        <rFont val="Calibri"/>
        <family val="2"/>
      </rPr>
      <t>SWOT</t>
    </r>
    <r>
      <rPr>
        <sz val="11"/>
        <color indexed="8"/>
        <rFont val="Calibri"/>
        <family val="2"/>
      </rPr>
      <t xml:space="preserve"> </t>
    </r>
    <r>
      <rPr>
        <sz val="14"/>
        <color indexed="8"/>
        <rFont val="Cordia New"/>
        <family val="2"/>
      </rPr>
      <t>สอดคล้องกับโอกาสและศักยภาพของจังหวัด/กลุ่มจังหวัด รวมทั้งมีกิจกรรมการพัฒนาครอบคลุมทุกมิติของการพัฒนาอย่างบูรณาการ</t>
    </r>
  </si>
  <si>
    <r>
      <t xml:space="preserve">จ.พระนครศรีอยุธยา มีการปรับปรุงวิสัยทัศน์ให้มีลักษณะ Focus ชัดเจนมากขึ้น และเป็นการวางตำแหน่งเชิงยุทธศาสตร์ของจังหวัดที่สอดคล้องกับศักยภาพของจังหวัด </t>
    </r>
    <r>
      <rPr>
        <sz val="14"/>
        <color indexed="12"/>
        <rFont val="Cordia New"/>
        <family val="2"/>
      </rPr>
      <t>แต่ไม่มีการนำเสนอ SWOT ของจังหวัด(คะแนนในส่วนของ SWOT จึงเป็นศูนย์)</t>
    </r>
  </si>
  <si>
    <r>
      <t>-  มี</t>
    </r>
    <r>
      <rPr>
        <strike/>
        <sz val="14"/>
        <color indexed="8"/>
        <rFont val="Cordia New"/>
        <family val="2"/>
      </rPr>
      <t>จุดเน้นเชิงยุทธศาสตร์ที่</t>
    </r>
    <r>
      <rPr>
        <sz val="14"/>
        <color indexed="12"/>
        <rFont val="Cordia New"/>
        <family val="2"/>
      </rPr>
      <t>ประเด็นยุทธศาสตร์</t>
    </r>
    <r>
      <rPr>
        <sz val="14"/>
        <color indexed="8"/>
        <rFont val="Cordia New"/>
        <family val="2"/>
      </rPr>
      <t xml:space="preserve">ชัดเจนสอดคล้องกับศักยภาพของจังหวัด/กลุ่มจังหวัด </t>
    </r>
  </si>
  <si>
    <t>มีการปรับปรุงวิสัยทัศน์ให้มีลักษณะ Focus ชัดเจนมากขึ้น และเป็นการวางตำแหน่งเชิงยุทธศาสตร์ของจังหวัดที่สอดคล้องกับศักยภาพของจังหวัด</t>
  </si>
  <si>
    <r>
      <t>-  ควรมีบัญชีโครงการ แสดงแหล่งเงินงบประมาณแบบบูรณาการทุกแหล่งเงิน</t>
    </r>
    <r>
      <rPr>
        <strike/>
        <sz val="14"/>
        <color indexed="8"/>
        <rFont val="Cordia New"/>
        <family val="2"/>
      </rPr>
      <t>ครบทั้ง 4 ปี</t>
    </r>
  </si>
  <si>
    <t>มีบัญชีโครงการ แสดงแหล่งเงินงบประมาณแบบบูรณาการทุกแหล่งเงิน เฉพาะปี 2555 หมายเหตุ จังหวัดไม่ได้จัดส่งแผนพัฒนาจังหวัด 4 ปีเล่มใหม่หลังจากมีการปรับปรุงวิสัยทัศน์และประเด็นยุทธศาสตร์ กลยุทธ์ มีแต่เพียงการส่งแผนปฏิบัติราชการประจำปีงบประมาณ พ.ศ.2555</t>
  </si>
  <si>
    <r>
      <t xml:space="preserve">* </t>
    </r>
    <r>
      <rPr>
        <sz val="14"/>
        <color indexed="12"/>
        <rFont val="Cordia New"/>
        <family val="2"/>
      </rPr>
      <t>หากยืนยันแผนพัฒนาเดิม ให้ฝ่ายเลขาฯ    ไปดูคะแนนเดิมของปีก่อนที่เคยให้คะแนนไว้</t>
    </r>
  </si>
  <si>
    <r>
      <t>จังหวัดไม่ได้จัดส่งแผนพัฒนาจังหวัด 4 ปีเล่มใหม่หลังจากมีการปรับปรุงวิสัยทัศน์และประเด็นยุทธศาสตร์ กลยุทธ์ มีแต่เพียงการส่งแผนปฏิบัติราชการประจำปีงบประมาณ พ.ศ.2555---</t>
    </r>
    <r>
      <rPr>
        <sz val="14"/>
        <color indexed="60"/>
        <rFont val="Cordia New"/>
        <family val="2"/>
      </rPr>
      <t xml:space="preserve">จึงพิจารณาจาก หน้า 15-21 ของเล่มแผนปฏิบัติราชการประจำปี 2555  ซึ่งระบุว่าเป็นแผนพัฒนาจังหวัดพระนครศรีอยุธยา </t>
    </r>
    <r>
      <rPr>
        <sz val="14"/>
        <color indexed="12"/>
        <rFont val="Cordia New"/>
        <family val="2"/>
      </rPr>
      <t xml:space="preserve"> -จันดารา 4ม.ค.54</t>
    </r>
  </si>
  <si>
    <t>2.แผนปฏิบัติราชการประจำปี       (คำของบประมาณ)</t>
  </si>
  <si>
    <t xml:space="preserve">   2.1 ความเชื่อมโยงและสอดคล้องกับประเด็นยุทธศาสตร์และการบูรณาการกับภาคส่วนต่างๆ</t>
  </si>
  <si>
    <t xml:space="preserve">มีความสอดคล้องและสนับสนุนกับประเด็นยุทธศาสตร์ของจังหวัดและมีการบูรณาการระหว่างจังหวัด กระทรวง/กรม และภาคส่วนต่างๆ </t>
  </si>
  <si>
    <r>
      <t xml:space="preserve">-  </t>
    </r>
    <r>
      <rPr>
        <sz val="14"/>
        <color indexed="10"/>
        <rFont val="Cordia New"/>
        <family val="2"/>
      </rPr>
      <t>ภาพรวมของโครงการตามแผนปฎิบัติฯตอบสนองการบรรลุเป้าประสงค์และวิสัยทัศน์ของจังหวัดและ</t>
    </r>
    <r>
      <rPr>
        <sz val="14"/>
        <color indexed="8"/>
        <rFont val="Cordia New"/>
        <family val="2"/>
      </rPr>
      <t>แผนงาน/โครงการในแต่ละยุทธศาสตร์เป็นการดำเนินการเพื่อสนับสนุนการบรรลุวิสัยทัศน์ดังกล่าว</t>
    </r>
    <r>
      <rPr>
        <sz val="11"/>
        <color indexed="8"/>
        <rFont val="Calibri"/>
        <family val="2"/>
      </rPr>
      <t xml:space="preserve"> </t>
    </r>
    <r>
      <rPr>
        <sz val="11"/>
        <color indexed="12"/>
        <rFont val="Calibri"/>
        <family val="2"/>
      </rPr>
      <t xml:space="preserve">* </t>
    </r>
    <r>
      <rPr>
        <sz val="14"/>
        <color indexed="12"/>
        <rFont val="Cordia New"/>
        <family val="2"/>
      </rPr>
      <t>ในแต่ละยุทธศาตร์ควรประกอบด้วยโครงการกับกิจกรรม</t>
    </r>
  </si>
  <si>
    <t>12-15</t>
  </si>
  <si>
    <t>ในแต่ละยุทธศาสตร์ประกอบด้วยโครงการและกิจกรรมที่สนับสนุนการบรรลุวิสัยทัศน์ของจังหวัด</t>
  </si>
  <si>
    <t>- ในแต่ละยุทธศาสตร์ควรประกอบด้วยโครงการ/กิจกรรมที่มาจากการ บูรณาการจากหลายหน่วยงาน เพื่อให้บรรลุวัตถุประสงค์สุดท้ายเดียวกัน</t>
  </si>
  <si>
    <t>8-10</t>
  </si>
  <si>
    <t>ประมาณ ร้อยละ 27.87 ของโครงการตามแผนปฏิบัติการฯปี2555 (มีจำนวน 17 จาก 61 โครงการ ดังนี้ :- 
 1)ยุทธศาสตร์ที่1--3จาก20โครงการ 
2)ยุทธศาสตร์ที่2--4จาก15โครงการ    
3)ยุทธศาสตร์ที่3--10จาก26โครงการ</t>
  </si>
  <si>
    <r>
      <t xml:space="preserve">ประมาณ 1 ใน 3 ของโครงการตามแผนปฏิบัติการฯปี2555 </t>
    </r>
    <r>
      <rPr>
        <sz val="14"/>
        <color indexed="12"/>
        <rFont val="Cordia New"/>
        <family val="2"/>
      </rPr>
      <t>(มีจำนวน 9 จาก 27 โครงการ ดังนี้ :-  1)ยุทธศาสตร์ที่1--2จาก6โครงการ 2)ยุทธศาสตร์ที่2--2จาก6โครงการ 3)ยุทธศาสตร์ที่3--2จาก6โครงการ 4)ยุทธศาสตร์ที่4--3จาก9โครงการ)</t>
    </r>
  </si>
  <si>
    <r>
      <t>2.2  ความจำเป็นของโครงการ/ความเหมาะสมของโครงการฯ</t>
    </r>
    <r>
      <rPr>
        <sz val="14"/>
        <color indexed="10"/>
        <rFont val="Cordia New"/>
        <family val="2"/>
      </rPr>
      <t>---------------คุณสุริยนต์ให้ข้อมูลเมื่อ 28 ธ.ค.53 ว่า dotทางขวามือ เป็นแค่ตัวอย่างคำแนะนำในการพิจารณาเท่านั้น แต่การให้คะแนนในpartนี้เป็นการให้คะแนนภาพรวมของpartนี้</t>
    </r>
  </si>
  <si>
    <r>
      <t>-  ช่วยพัฒนาหรือแก้ไขปัญหาที่เกิดขึ้น หากไม่ดำเนินการจะเกิดความเสียหาย</t>
    </r>
    <r>
      <rPr>
        <sz val="11"/>
        <color indexed="8"/>
        <rFont val="Calibri"/>
        <family val="2"/>
      </rPr>
      <t xml:space="preserve"> </t>
    </r>
  </si>
  <si>
    <r>
      <t xml:space="preserve">โครงการส่วนมาก(ร้อยละ 50) เป็นโครงการเพื่อสร้างโอกาสทางรายได้ และประมาณ ร้อยละ 30 เป็นโครงการด้านแก้ไขปัญหาโครงสร้างพื้นฐานในพื้นที่ ทั้งถนน แหล่งน้ำ) มีความพร้อมดำเนินการ และบางส่วนไม่ชัดเจนเรื่องการบริหารจัดการ  แต่โครงการทั้งหมดไม่ได้วิเคราะห์ผลกระทบทางลบของโครงการ และส่วนมากไม่ได้วิเคราะห์ถึงความเสียหายหากมิได้ดำเนินโครงการ(ซึ่งตามแบบฟอร์มการเขียนข้อมูลพื้นฐานระดับกิจกรรมย่อย(โครงการของจังหวัด)  ของ ก.น.จ. จะอยู่ในหัวข้อ  1.2 )สรุปสาระสำคัญ ความเร่งด่วน   </t>
    </r>
    <r>
      <rPr>
        <sz val="14"/>
        <color indexed="12"/>
        <rFont val="Cordia New"/>
        <family val="2"/>
      </rPr>
      <t xml:space="preserve">แต่โดยภาพรวมควรปรับปรุงการเขียนหลักการและเหตุผล สรุปสาระสำคัญ เนื่องจากลักษณะการเขียนค่อนข้างไม่สอดคล้องกับนิยามของแบบฟอร์มนัก </t>
    </r>
    <r>
      <rPr>
        <sz val="14"/>
        <color indexed="60"/>
        <rFont val="Cordia New"/>
        <family val="2"/>
      </rPr>
      <t>นอกจากนี้บางโครงการกิจกรรมยังขาดรายละเอียด/ความชัดเจนแม้ว่าจะได้ดูรายละเอียดในแบบคำขอตั้งงบประมาณแล้วก็ตาม(แบบฟอร์มรายละเอียดจำแนกตามงบรายจ่าย ซึ่ง ก.น.จ.กำหนด)</t>
    </r>
  </si>
  <si>
    <t>-  เพื่อสร้างโอกาสและอาชีพที่ตอบสนองความต้องการของประชาชนในจังหวัด</t>
  </si>
  <si>
    <t>-  มีความพร้อมที่จะดำเนินงานทั้งในเรื่องพื้นที่ บุคลากร การบริหารจัดการ</t>
  </si>
  <si>
    <t>-  ระยะเวลาที่ดำเนินการ/สิ้นสุดโครงการ</t>
  </si>
  <si>
    <t>-  มีการวิเคราะห์ผลกระทบทางลบของโครงการ</t>
  </si>
  <si>
    <t>* ดูภาพรวมของโครงการ ว่ามีความสมเหตุสมผลหรือไม่</t>
  </si>
  <si>
    <t>2.3  ประโยชน์ที่คาดว่าจะได้รับและรวมทั้งตัวชี้วัดและค่าเป้าหมาย</t>
  </si>
  <si>
    <r>
      <t>- ผลลัพธ์หรือประโยชน์ของโครงการที่คาดว่าจะได้รับ และผลประโยชน์ที่ประชาชนในพื้นที่จะได้รับ</t>
    </r>
    <r>
      <rPr>
        <sz val="11"/>
        <color indexed="8"/>
        <rFont val="Calibri"/>
        <family val="2"/>
      </rPr>
      <t xml:space="preserve"> </t>
    </r>
    <r>
      <rPr>
        <sz val="14"/>
        <color indexed="12"/>
        <rFont val="Cordia New"/>
        <family val="2"/>
      </rPr>
      <t>ซึ่งสะท้อนให้เห็นถึงการแก้ปัญหา และโอกาสในการพัฒนาจังหวัด</t>
    </r>
  </si>
  <si>
    <t>8 – 10</t>
  </si>
  <si>
    <t>ส่วนมากไม่ค่อยชัดเจนนัก ในส่วนการสะท้อนให้เห็นถึงการแก้ปัญหา และโอกาสในการพัฒนาจังหวัด</t>
  </si>
  <si>
    <r>
      <t xml:space="preserve">- มีวัตถุประสงค์ ตัวชี้วัด ค่าเป้าหมายในเชิงปริมาณและคุณภาพที่ชัดเจน </t>
    </r>
    <r>
      <rPr>
        <strike/>
        <sz val="14"/>
        <color indexed="8"/>
        <rFont val="Cordia New"/>
        <family val="2"/>
      </rPr>
      <t>สะท้อนให้เห็นถึงการแก้ปัญหา และโอกาสในการพัฒนาจังหวัด</t>
    </r>
  </si>
  <si>
    <t>4-5</t>
  </si>
  <si>
    <t>ส่วนมากวัตถุประสงค์ชัดเจน แต่ตัวชี้วัดและค่าเป้าหมายไม่สะท้อนให้เห็นถึงการแก้ปัญหา และโอกาสในการพัฒนาจังหวัดเท่าไรนัก(ประมาณร้อยละ 30)</t>
  </si>
  <si>
    <r>
      <t xml:space="preserve">* </t>
    </r>
    <r>
      <rPr>
        <sz val="14"/>
        <color indexed="12"/>
        <rFont val="Cordia New"/>
        <family val="2"/>
      </rPr>
      <t>ดูภาพรวมของโครงการ</t>
    </r>
    <r>
      <rPr>
        <sz val="14"/>
        <color indexed="8"/>
        <rFont val="Cordia New"/>
        <family val="2"/>
      </rPr>
      <t xml:space="preserve"> ว่าการออกแบบโครงการที่ก่อให้เกิดประโยชน์นั้นมีความเชื่อมโยง/สอดคล้องกับปัญหา ความจำเป็น</t>
    </r>
  </si>
  <si>
    <t>2.4 บัญชีรายชุดโครงการ</t>
  </si>
  <si>
    <t>- สอดคล้องกับหลักเกณฑ์การพิจารณาโครงการของ  ก.น.จ.</t>
  </si>
  <si>
    <r>
      <t xml:space="preserve">- </t>
    </r>
    <r>
      <rPr>
        <sz val="14"/>
        <color indexed="8"/>
        <rFont val="Cordia New"/>
        <family val="2"/>
      </rPr>
      <t>สอดคล้องและตอบสนอง</t>
    </r>
    <r>
      <rPr>
        <strike/>
        <sz val="14"/>
        <color indexed="12"/>
        <rFont val="Cordia New"/>
        <family val="2"/>
      </rPr>
      <t>กลยุทธ์</t>
    </r>
    <r>
      <rPr>
        <sz val="14"/>
        <color indexed="12"/>
        <rFont val="Cordia New"/>
        <family val="2"/>
      </rPr>
      <t>ประเด็นยุทธศาสตร์</t>
    </r>
    <r>
      <rPr>
        <sz val="14"/>
        <color indexed="8"/>
        <rFont val="Cordia New"/>
        <family val="2"/>
      </rPr>
      <t xml:space="preserve">    </t>
    </r>
  </si>
  <si>
    <r>
      <t xml:space="preserve">- </t>
    </r>
    <r>
      <rPr>
        <sz val="14"/>
        <color indexed="8"/>
        <rFont val="Cordia New"/>
        <family val="2"/>
      </rPr>
      <t>มีการจัดลำดับความสำคัญของโครงการ</t>
    </r>
  </si>
  <si>
    <t>- มีโครงการทุกแหล่งงบประมาณ โดยมีการจำแนกโครงการที่ดำเนินการโดย จังหวัด กระทรวง/กรม ท้องถิ่น ภาคธุรกิจเอกชน</t>
  </si>
  <si>
    <t>อยุธยา อยู่ในระดับดีมาก จากการพิจารณาเกณฑ์คะแนนแผนปี 2555 เนื่องจากมีคะแนนของแผนปฏิบัติการในระดับดี</t>
  </si>
  <si>
    <r>
      <t xml:space="preserve"> เกณฑ์การพิจารณาระดับคุณภาพแผน </t>
    </r>
    <r>
      <rPr>
        <sz val="14"/>
        <color indexed="17"/>
        <rFont val="Browallia New"/>
        <family val="2"/>
      </rPr>
      <t>คะแนน 85 – 100 =  ดีมาก   คะแนน 70 – 84 =  ดี   คะแนน 50 – 69 = พอใช้    คะแนนต่ำกว่า 50 = ไม่ผ่านเกณฑ์</t>
    </r>
    <r>
      <rPr>
        <sz val="14"/>
        <color indexed="56"/>
        <rFont val="Browallia New"/>
        <family val="2"/>
      </rPr>
      <t xml:space="preserve">  </t>
    </r>
    <r>
      <rPr>
        <sz val="14"/>
        <color indexed="18"/>
        <rFont val="Browallia New"/>
        <family val="2"/>
      </rPr>
      <t>ใช้ range ของปี 2554</t>
    </r>
  </si>
  <si>
    <r>
      <t>หมายเหตุ</t>
    </r>
    <r>
      <rPr>
        <b/>
        <sz val="11"/>
        <color indexed="12"/>
        <rFont val="Calibri"/>
        <family val="2"/>
      </rPr>
      <t xml:space="preserve"> : </t>
    </r>
  </si>
  <si>
    <r>
      <t>-</t>
    </r>
    <r>
      <rPr>
        <sz val="7"/>
        <color indexed="12"/>
        <rFont val="Times New Roman"/>
        <family val="1"/>
      </rPr>
      <t xml:space="preserve">          </t>
    </r>
    <r>
      <rPr>
        <b/>
        <sz val="14"/>
        <color indexed="12"/>
        <rFont val="Cordia New"/>
        <family val="2"/>
      </rPr>
      <t xml:space="preserve">แบบฟอร์มการพิจารณาโครงการ ให้ยึดตามแบบฟอร์มปีงบประมาณ 2554 ที่ผ่านมา </t>
    </r>
  </si>
  <si>
    <t xml:space="preserve">      คือ โครงการลำดับ 1, ลำดับ 2 และ ลำดับ 3 พร้อมทั้ง 1) ระบุสาระของโครงการให้ชัดเจน   2) ให้ความเห็นเกี่ยวกับโครงการ  </t>
  </si>
  <si>
    <r>
      <t>-</t>
    </r>
    <r>
      <rPr>
        <sz val="7"/>
        <color indexed="12"/>
        <rFont val="Times New Roman"/>
        <family val="1"/>
      </rPr>
      <t xml:space="preserve">          </t>
    </r>
    <r>
      <rPr>
        <b/>
        <sz val="14"/>
        <color indexed="12"/>
        <rFont val="Cordia New"/>
        <family val="2"/>
      </rPr>
      <t xml:space="preserve">กรณีที่โครงการมีหลายกิจกรรม และมีบางกิจกรรมไม่สอดคล้อง ควรให้ความเห็นว่า </t>
    </r>
    <r>
      <rPr>
        <b/>
        <u/>
        <sz val="14"/>
        <color indexed="12"/>
        <rFont val="Cordia New"/>
        <family val="2"/>
      </rPr>
      <t>ควรปรับปรุงกิจรรมบางกิจกรรม ได้แก่ .......</t>
    </r>
  </si>
  <si>
    <r>
      <t>-</t>
    </r>
    <r>
      <rPr>
        <sz val="7"/>
        <color indexed="12"/>
        <rFont val="Times New Roman"/>
        <family val="1"/>
      </rPr>
      <t xml:space="preserve">          </t>
    </r>
    <r>
      <rPr>
        <b/>
        <sz val="14"/>
        <color indexed="12"/>
        <rFont val="Cordia New"/>
        <family val="2"/>
      </rPr>
      <t>กำหนดแล้วเสร็จ ภายใน 14 มกราคม 2554</t>
    </r>
  </si>
  <si>
    <r>
      <t xml:space="preserve">การให้คะแนนคุณภาพแผนพัฒนาจังหวัด ของภาคกลางตอนบน </t>
    </r>
    <r>
      <rPr>
        <b/>
        <sz val="14"/>
        <color indexed="56"/>
        <rFont val="BrowalliaUPC"/>
        <family val="2"/>
        <charset val="222"/>
      </rPr>
      <t>(ช่องระบายสีฟ้า เป็นสูตร เติมคะแนนในช่องขาวครับ)</t>
    </r>
  </si>
  <si>
    <t>คะแนนเต็ม</t>
  </si>
  <si>
    <t>แนวการให้คะแนน</t>
  </si>
  <si>
    <t>การให้คะแนน ณ มกราคม 2554</t>
  </si>
  <si>
    <t>ตอนบน 1</t>
  </si>
  <si>
    <t>ตอนบน 2</t>
  </si>
  <si>
    <t>ลพบุรี</t>
  </si>
  <si>
    <t>สิงห์บุรี</t>
  </si>
  <si>
    <t>อ่างทอง</t>
  </si>
  <si>
    <t>ชัยนาท</t>
  </si>
  <si>
    <t>แผนพัฒนาจังหวัด</t>
  </si>
  <si>
    <t>ความถูกต้องครบถ้วนตามขั้นตอนการทบทวนและการจัดทำแผนฯ</t>
  </si>
  <si>
    <t xml:space="preserve"> - ใช้แผนเดิม / กรณีที่จำเป็นต้องเปลี่ยนแปลงแผนพัฒนาฯ ในสาระสำคัญ : ให้ดำเนินการตามมาตรา 20 ของพรฎ.ปี พ.ศ.2551</t>
  </si>
  <si>
    <t xml:space="preserve"> - มีเอกสารแสดงการดำเนินงานตามมาตรา 20 ของพรฎ.</t>
  </si>
  <si>
    <t>ขอบเขตของแผนพัฒนาจังหวัด</t>
  </si>
  <si>
    <t>เป็นแผนที่มุ่งการพัฒนาจังหวัดแบบองค์รวมครอบคลุมทุกมิติ</t>
  </si>
  <si>
    <t>ช่องระบายสีฟ้านี้เป็นสูตรครับ</t>
  </si>
  <si>
    <t xml:space="preserve"> - มีเนื้อหาของการวิเคราะห์สถานการณ์ที่ดี  มีข้อมูลประกอบประเด็นสำคัญ</t>
  </si>
  <si>
    <t xml:space="preserve"> - มีวิสัยทัศน์และ SWOT สอดคล้องกับโอกาสและศักยภาพของจังหวัด/กลุ่มจังหวัด</t>
  </si>
  <si>
    <t xml:space="preserve"> - มีจุดเน้นเชิงยุทธศาสตร์ที่ประเด็นยุทธศาสตร์ชัดเจนสอดคล้องกับศักยภาพของจังหวัด/กลุ่มจังหวัด </t>
  </si>
  <si>
    <t xml:space="preserve"> - มีบัญชีโครงการ แสดงแหล่งเงินงบประมาณแบบบูรณาการทุกแหล่งเงินครบทั้ง 4 ปี</t>
  </si>
  <si>
    <t>* หากยืนยันแผนพัฒนาเดิม ให้ฝ่ายเลขาฯไปดูคะแนนเดิมของปีก่อนที่เคยให้คะแนนไว้</t>
  </si>
  <si>
    <t>แผนปฏิบัติราชการประจำปี(คำของบประมาณ)</t>
  </si>
  <si>
    <t>ความเชื่อมโยงและสอดคล้องกับประเด็นยุทธศาสตร์และการบูรณาการกับภาคส่วนต่างๆ</t>
  </si>
  <si>
    <t xml:space="preserve"> - มีความสอดคล้องและสนับสนุนกับประเด็นยุทธศาสตร์ของจังหวัดและมีการบูรณาการระหว่างจังหวัด กระทรวง/กรม และภาคส่วนต่างๆ </t>
  </si>
  <si>
    <t xml:space="preserve"> -  ภาพรวมของโครงการตอบสนองเป้าประสงค์/วิสัยทัศน์ของจังหวัด และแผนงาน/โครงการในแต่ละยุทธศาสตร์เป็นการดำเนินการเพื่อสนับสนุนการบรรลุวิสัยทัศน์ดังกล่าว * ในแต่ละยุทธศาตร์ควรประกอบด้วยโครงการกับกิจกรรม</t>
  </si>
  <si>
    <t xml:space="preserve"> - ในแต่ละประเด็นยุทธศาสตร์ควรประกอบด้วยโครงการ/กิจกรรมที่มาจากการ บูรณาการจากหลายหน่วยงาน เพื่อให้บรรลุวัตถุประสงค์สุดท้ายเดียวกัน</t>
  </si>
  <si>
    <t>ความจำเป็นและความเหมาะสมของโครงการ</t>
  </si>
  <si>
    <t xml:space="preserve"> - ช่วยพัฒนาหรือแก้ไขปัญหาที่เกิดขึ้น มีความจำเป็นต้องรีบทำ มีความพร้อม</t>
  </si>
  <si>
    <t xml:space="preserve"> * ดูภาพรวมของโครงการ ว่ามีความสมเหตุสมผลหรือไม่</t>
  </si>
  <si>
    <t>ประโยชน์ที่คาดว่าจะได้รับและรวมทั้งตัวชี้วัดและค่าเป้าหมาย</t>
  </si>
  <si>
    <t xml:space="preserve"> - ผลลัพธ์หรือประโยชน์ของโครงการที่คาดว่าจะได้รับสอดคล้องกับการแก้ปัญหา และโอกาส</t>
  </si>
  <si>
    <t xml:space="preserve"> - มีวัตถุประสงค์ ตัวชี้วัด ค่าเป้าหมายในเชิงปริมาณและคุณภาพที่ชัดเจน</t>
  </si>
  <si>
    <t>บัญชีรายชุดโครงการ</t>
  </si>
  <si>
    <t xml:space="preserve"> - สอดคล้องกับหลักเกณฑ์ฯของ  ก.น.จ.</t>
  </si>
  <si>
    <t xml:space="preserve"> - ตอบสนองกลยุทธ์ประเด็นยุทธศาสตร์    </t>
  </si>
  <si>
    <t xml:space="preserve"> - มีการจัดลำดับความสำคัญของโครงการ</t>
  </si>
  <si>
    <t xml:space="preserve"> - มีโครงการจำแนกตามทุกแหล่งงบประมาณ</t>
  </si>
  <si>
    <r>
      <rPr>
        <b/>
        <sz val="12"/>
        <color indexed="60"/>
        <rFont val="BrowalliaUPC"/>
        <family val="2"/>
        <charset val="222"/>
      </rPr>
      <t xml:space="preserve"> หมายเหตุ:</t>
    </r>
    <r>
      <rPr>
        <sz val="12"/>
        <color indexed="8"/>
        <rFont val="BrowalliaUPC"/>
        <family val="2"/>
        <charset val="222"/>
      </rPr>
      <t xml:space="preserve"> เกณฑ์ระดับคุณภาพแผน คะแนน 85 – 100 =  ดีมาก   คะแนน 70 – 84 =  ดี   คะแนน 50 – 69 = พอใช้    คะแนนต่ำกว่า 50 = ไม่ผ่านเกณฑ์  (ใช้ range ของปี 2554)</t>
    </r>
  </si>
  <si>
    <t>ปทุมธานี ผอ.รับเล่มแผนปฏิบัติการ เมื่อวันที่ 4 มกราคม 2554 จันดารา รับเล่มเมื่อ 6 มกราคม 2554 เริ่มดำเนินการพิจารณาวันที่ 6 มกราคม 2554 ดำเนินการแล้วเสร็จเมื่อ 14 มกราคม 2554</t>
  </si>
  <si>
    <t>หมายเหตุ ปทุมธานี</t>
  </si>
  <si>
    <t xml:space="preserve">• จังหวัดปทุมธานี มีการปรับแผนฯ 4 ปี ทั้งหมด ตั้งแต่ปรับวิสัยทัศน์ เพิ่มประเด็นยุทธศาสตร์ และกลยุทธ์  โดยใช้เทคนิคการแยกยุทธศาสตร์ที่ 1 เดิม ออกมาเป็นยุทธศาสตร์ที่ 1 และ 2 รวมไปถึงมีการปรับเปลี่ยนตัวชี้วัดในแต่ละประเด็นยุทธศาสตร์ ให้ชัดเจนและสอดคล้องกับกลยุทธ์ที่ปรับปรุงใหม่ และอยู่ระหว่างดำเนินการตามขั้นตอน </t>
  </si>
  <si>
    <t>มีรายงานการประชุม ก.บ.จ.ปท. ที่แสดงให้เห็นว่าได้ผ่านขั้นตอนการประชาคมจังหวัด ตาม พ.ร.ฎ.</t>
  </si>
  <si>
    <t xml:space="preserve">• การนำเสนอข้อมูลดีมาก มีความสมบูรณ์ ครบถ้วน เชื่อมโยงการวิเคราะห์ศักยภาพ ปัญหา และสนับสนุนวิสัยทัศน์ ประเด็นยุทธศาสตร์ และโครงการในแผนปฏิบัติการเป็นอย่างดี  </t>
  </si>
  <si>
    <r>
      <t xml:space="preserve">ประมาณ ร้อยละ 27.87 ของโครงการตามแผนปฏิบัติการฯปี2555 </t>
    </r>
    <r>
      <rPr>
        <sz val="14"/>
        <color indexed="30"/>
        <rFont val="Cordia New"/>
        <family val="2"/>
      </rPr>
      <t>(มีจำนวน 17 จาก 61 โครงการ ดังนี้ :- 
 1)ยุทธศาสตร์ที่1--3จาก20โครงการ 
2)ยุทธศาสตร์ที่2--4จาก15โครงการ    
3)ยุทธศาสตร์ที่3--10จาก26โครงการ</t>
    </r>
  </si>
  <si>
    <t xml:space="preserve">ประสานเรื่องจัดลำดับทั้ง 61 โครงการแล้ว จังหวัดไม่สามารถดำเนินการได้ </t>
  </si>
  <si>
    <t>ขอสนับสนุนมา(รวมงบบริหารจัดการ)</t>
  </si>
  <si>
    <t>ไม่รวมงบบริหารจัดการ</t>
  </si>
  <si>
    <t>กรอบวงเงินปี 2555 สระบุรี</t>
  </si>
  <si>
    <t>จัดสรรได้อีก</t>
  </si>
  <si>
    <t>วงเงินปี 2555 (บาท)</t>
  </si>
  <si>
    <t>วงเงินปี 2554 (บาท)</t>
  </si>
  <si>
    <t>ลำดับความสำคัญ</t>
  </si>
  <si>
    <r>
      <t xml:space="preserve">   4) ฟื้นฟูแหล่งน้ำเพื่อแก้ไขปัญหาความเดือดร้อนภาคการเกษตร                            </t>
    </r>
    <r>
      <rPr>
        <sz val="9"/>
        <color indexed="56"/>
        <rFont val="Tahoma"/>
        <family val="2"/>
      </rPr>
      <t>โดยปรับปรุงแหล่งน้ำเพื่อการเกษตร 6 แห่ง (พื้นที่ดำเนินการ อ.แก่งคอย อ.บ้านหมอ อ.ดอนพุด อ.วังม่วง อ.เสาไห้ อ.เมือง)</t>
    </r>
    <r>
      <rPr>
        <sz val="9"/>
        <color indexed="60"/>
        <rFont val="Tahoma"/>
        <family val="2"/>
      </rPr>
      <t xml:space="preserve"> 10.12 ล้านบาท</t>
    </r>
  </si>
  <si>
    <t>หมายเหตุ สระบุรี</t>
  </si>
  <si>
    <t>จัดลำดับทั้ง 6 โครงการมาแล้ว</t>
  </si>
  <si>
    <t>มีรายงานการประชุม ก.บ.จ.สบ. ที่แสดงให้เห็นว่าได้ผ่านขั้นตอนการประชาคมจังหวัด ตาม พ.ร.ฎ.</t>
  </si>
  <si>
    <t>สระบุรี ผอ.รับเล่มแผนปฏิบัติการ เมื่อเย็นวันศุกร์ที่ 11 มกราคม 2554 จันดารา รับเล่มเมื่อ 19มกราคม 2554 เริ่มดำเนินการพิจารณาวันที่ 19 มกราคม 2554 ดำเนินการแล้วเสร็จเมื่อ ---มกราคม 2554</t>
  </si>
  <si>
    <t>ส่งช้าหัก 5 คะแนน</t>
  </si>
  <si>
    <r>
      <t>• ลักษณะของข้อมูลที่นำเสนอและการวิเคราะห์ยังคงเป็นประเด็นเดิม ควรมีข้อมูลเชิงพื้นที่ หรือข้อมูลที่ชี้ประเด็นยุทธศาสตร์สำคัญของจังหวัด เช่น โครงสร้างอุตสาหกรรม ควรมีการกระจายตัวของอุตสาหกรรมแต่ละประเภทในอำเภอต่างๆ อย่างไร ซึ่งจะช่วยสะท้อนให้เห็นประเด็นอื่นๆ ในพื้นที่ได้แก่ การจ้างงาน สภาพของตลาด การอยู่อาศัยของคนนอกพื้นที่ หรือแม้แต่คดีอาชญากรรมได้  โครงสร้างของเกษตรกรรมในแต่ละอำเภอ ซึ่งพันธุ์พืช/สัตว์จะสะท้อนให้เห็นถึงสภาพดิน น้ำในพื้นที่ได้ เป็นต้น
• ยังคงไม่มีข้อมูลที่เชื่อมโยงวิสัยทัศน์เรื่องฐานการผลิตวัสดุก่อสร้าง
• ระวังการนำเสนอข้อมูล/ตัวเลขไม่สอดคล้องกัน/ผิดพลาด ทำให้ผู้อ่านสับสน ได้แก่ 
-  ข้อมูลแหล่งน้ำชลประทานในหน้า 36 ที่ระบุว่ามีพื้นที่ชลประทานประมาณ 439,587 ไร่ คิดเป็นร้อยละ ๑๙.๖๖ ของพื้นที่จังหวัด และในบรรทัดถัดมากล่าวถึงมี</t>
    </r>
    <r>
      <rPr>
        <sz val="14"/>
        <color indexed="10"/>
        <rFont val="Cordia New"/>
        <family val="2"/>
      </rPr>
      <t xml:space="preserve">พื้นที่ชลประทานที่รับผิดชอบ 700,989 ไร่ </t>
    </r>
    <r>
      <rPr>
        <sz val="14"/>
        <color indexed="8"/>
        <rFont val="Cordia New"/>
        <family val="2"/>
      </rPr>
      <t xml:space="preserve">หมายความว่า พื้นที่รับผิดชอบของโครงการส่งน้ำฯ ครอบคลุมพื้นที่ชลประทานที่อยู่นอกจังหวัดด้วยใช่หรือไม่
-  ตารางในท้ายหน้า 27 ควรมีหน่วยของข้อมูลในตารางด้วย และ
• ในการวิเคราะห์สภาพแวดล้อม ควรเพิ่มข้อมูลสนับสนุนให้มากกว่านี้ เช่น หน้า51 อุปสรรค ข้อ ๔.๓ ๓) ควรระบุพื้นที่ใดบ้างในจังหวัดสระบุรีที่มีผู้นำขยะสารเคมีทิ้ง และมีสถิติเรื่องขยะพิษอย่างไร
</t>
    </r>
  </si>
  <si>
    <r>
      <rPr>
        <sz val="14"/>
        <rFont val="Cordia New"/>
        <family val="2"/>
      </rPr>
      <t>ประมาณ ร้อยละ 100 ของโครงการตามแผนปฏิบัติการฯปี2555</t>
    </r>
    <r>
      <rPr>
        <sz val="14"/>
        <color indexed="9"/>
        <rFont val="Cordia New"/>
        <family val="2"/>
      </rPr>
      <t xml:space="preserve"> </t>
    </r>
    <r>
      <rPr>
        <sz val="14"/>
        <color indexed="28"/>
        <rFont val="Cordia New"/>
        <family val="2"/>
      </rPr>
      <t>(มีจำนวน 6 จาก 6 โครงการ ดังนี้ :- 
 1)ยุทธศาสตร์ที่1--2จาก2โครงการ 
2)ยุทธศาสตร์ที่2--2จาก2โครงการ    
3)ยุทธศาสตร์ที่3--2จาก2โครงการ</t>
    </r>
  </si>
  <si>
    <r>
      <t>โครงการ</t>
    </r>
    <r>
      <rPr>
        <sz val="9"/>
        <rFont val="Tahoma"/>
        <family val="2"/>
      </rPr>
      <t>ฟื้นฟูชุมชนเส</t>
    </r>
    <r>
      <rPr>
        <sz val="9"/>
        <rFont val="Tahoma"/>
        <family val="2"/>
        <charset val="222"/>
      </rPr>
      <t xml:space="preserve">ริมสร้างเครือข่ายชุมชนเศรษฐกิจพอเพียงสู่การพัฒนาจังหวัดสระบุรีแบบยั่งยืน 
  </t>
    </r>
    <r>
      <rPr>
        <sz val="9"/>
        <color indexed="56"/>
        <rFont val="Tahoma"/>
        <family val="2"/>
      </rPr>
      <t>มี 4 กิจกรรมหลัก ซึ่งแต่ละกิจกรรมหลักมีกิจกรรมย่อย</t>
    </r>
  </si>
  <si>
    <r>
      <t>ในแบบ จ.๒ หน้า ๙๑  ใช้ชื่อ</t>
    </r>
    <r>
      <rPr>
        <sz val="9"/>
        <color indexed="28"/>
        <rFont val="Tahoma"/>
        <family val="2"/>
      </rPr>
      <t>โครงการฟื้นฟูการพัฒนายกระดับระบบการบูรณาการชุมชนเครือข่ายสู่การเสริมสร้างพลังแห่งชีวิตของประชาชนตามแนวปรัชญาเศรษฐกิจพอเพียง</t>
    </r>
    <r>
      <rPr>
        <sz val="9"/>
        <color indexed="60"/>
        <rFont val="Tahoma"/>
        <family val="2"/>
        <charset val="222"/>
      </rPr>
      <t xml:space="preserve"> นอกนั้นใช้ชื่อโครงการตามช่องขวามือ</t>
    </r>
  </si>
  <si>
    <t>กิจกรรมวิจัยชุมชนไม่มีแนวทางดำเนินงาน ว่าเป็นในรูปแบบใด งปม. 0.5 ล้านบาท</t>
  </si>
  <si>
    <r>
      <t xml:space="preserve">-จัดเวทีชุมชนเพื่อการฟื้นฟูและอนุรักษ์ทรัพยากรธรรมชาติและสิ่งแวดล้อม </t>
    </r>
    <r>
      <rPr>
        <sz val="9"/>
        <color indexed="60"/>
        <rFont val="Tahoma"/>
        <family val="2"/>
      </rPr>
      <t>(3 ครั้ง 4.5 ล้าน)</t>
    </r>
  </si>
  <si>
    <t>กิจกรรมย่อย (2) ไม่สนับสนุนดำเนินการ เนื่องจากมีตราสัญลักษณ์ มผช. ที่เป็นที่ยอมรับทำตลาดได้กว้างขวางกว่า</t>
  </si>
  <si>
    <r>
      <t xml:space="preserve">7) พัฒนารูปแบบการท่องเที่ยวเชิงธรรมชาติแบบบูรณาการให้สอดคล้องกับกลุ่มเป้าหมายเฉพาะ </t>
    </r>
    <r>
      <rPr>
        <sz val="9"/>
        <color indexed="60"/>
        <rFont val="Tahoma"/>
        <family val="2"/>
      </rPr>
      <t>2 ล้าน</t>
    </r>
  </si>
  <si>
    <r>
      <t xml:space="preserve">พัฒนากิจกรรมการท่องเที่ยวตามรูปแบบพื้นที่ เพื่อสนับสนุนนักท่องเที่ยวเป้าหมาย (หารือร่วมกับผู้ประกอบการ รวมถึงหน่วยงานที่เกี่ยวข้อง เพื่อจัดทำแผนพัฒนาพื้นที่อย่างหมาะสม) </t>
    </r>
    <r>
      <rPr>
        <u/>
        <sz val="9"/>
        <color indexed="30"/>
        <rFont val="Tahoma"/>
        <family val="2"/>
      </rPr>
      <t>คล้ายกับกิจกรรมการจัดทำเส้นทางการท่องเที่ยวแบบครบวงจรในกิจกรรมก่อนหน้า ซึ่งจ้างเหมาดำเนินการสำรวจ</t>
    </r>
  </si>
  <si>
    <r>
      <t xml:space="preserve">โครงการส่งเสริมเศรษฐกิจเชิงสร้างสรรค์เพิ่มมูลค่าการท่องเที่ยวเชิงเกษตรและการท่องเที่ยวเชิงนิเวศเชื่อมโยงการท่องเที่ยวเชิงธรรมชาติแบบบูรณาการ  
 </t>
    </r>
    <r>
      <rPr>
        <sz val="9"/>
        <color indexed="56"/>
        <rFont val="Tahoma"/>
        <family val="2"/>
      </rPr>
      <t>มี 7 กิจกรรม</t>
    </r>
  </si>
  <si>
    <r>
      <t xml:space="preserve">โครงการส่งเสริมเศรษฐกิจเชิงสร้างสรรค์เพิ่มมูลค่าการท่องเที่ยวเชิงเกษตรและการท่องเที่ยวเชิงนิเวศเชื่อมโยงการท่องเที่ยวธรรมชาติเชิงบูรณาการ </t>
    </r>
    <r>
      <rPr>
        <u/>
        <sz val="9"/>
        <rFont val="Tahoma"/>
        <family val="2"/>
      </rPr>
      <t>ขื่อโครงการในเอกสารไม่สอดคล้องกัน ควรใช้ชื่อที่สอดคล้องกับแผนพัฒนาจังหวัด</t>
    </r>
  </si>
  <si>
    <r>
      <t>1) เสริมสร้างชุมชนเข้มแข็งจากกิจกรรม “ทำเอง ทำร่วม ทำให้ สู่ชุมชนพึ่งตนเอง” (</t>
    </r>
    <r>
      <rPr>
        <sz val="9"/>
        <color indexed="60"/>
        <rFont val="Tahoma"/>
        <family val="2"/>
      </rPr>
      <t xml:space="preserve">จัดกิจกรรมเสริมสร้างความรู้ความเข้าใจในบทบาทและหน้าที่ของชุมชน ส่วนราชการ รวมถึงหน่วยงานที่เกี่ยวข้อง ในรูปแบบของการจัดเวทีชุมชน กิจกรรมเสวนา การจัดทำสื่อประชาสัมพันธ์ สู่ความเป็นชุมชนพึ่งตนเองอย่างยั่งยืน) </t>
    </r>
    <r>
      <rPr>
        <sz val="9"/>
        <color indexed="30"/>
        <rFont val="Tahoma"/>
        <family val="2"/>
        <charset val="222"/>
      </rPr>
      <t>30 ล้าน</t>
    </r>
  </si>
  <si>
    <t>ภารกิจปกติ</t>
  </si>
  <si>
    <r>
      <t xml:space="preserve">2) ส่งเสริมชุมชนผลักดันวาระแผนพัฒนาคุณภาพชีวิตของชุมชน </t>
    </r>
    <r>
      <rPr>
        <sz val="9"/>
        <color indexed="60"/>
        <rFont val="Tahoma"/>
        <family val="2"/>
      </rPr>
      <t>(จัดกิจกรรมเพื่อผลักดันให้เกิดแผนพัฒนาคุณภาพชีวิตชุมชนอย่างเป็นรูปธรรมโดยปราชญ์ชุมชน ผู้นำชาวบ้าน เครือข่ายชุมชน   ส่วนราชการ และหน่วยงานที่เกี่ยวข้อง) 15 ล้าน</t>
    </r>
  </si>
  <si>
    <r>
      <t xml:space="preserve">3) กิจกรรมสานสัมพันธ์กับชุมชนสู่การเยี่ยมบ้าน ยามเย็น </t>
    </r>
    <r>
      <rPr>
        <sz val="9"/>
        <color indexed="60"/>
        <rFont val="Tahoma"/>
        <family val="2"/>
      </rPr>
      <t xml:space="preserve">4.3 ล้าน </t>
    </r>
    <r>
      <rPr>
        <sz val="9"/>
        <color indexed="30"/>
        <rFont val="Tahoma"/>
        <family val="2"/>
        <charset val="222"/>
      </rPr>
      <t xml:space="preserve">
       (1) จัดกิจกรรมเชื่อมความสัมพันธ์ระหว่างหมู่บ้าน/ชุมชน/
ส่วนราชการ/หน่วยงานที่เกี่ยวข้อง (กิจกรรมส่งเสริมความรู้/ฝึกอาชีพ/นันทนาการ)
</t>
    </r>
  </si>
  <si>
    <r>
      <t xml:space="preserve">7) เสริมสร้างความมั่นคงให้กับชีวิตภายใต้แนวปรัชญาเศรษฐกิจแบบพอเพียง </t>
    </r>
    <r>
      <rPr>
        <sz val="9"/>
        <color indexed="60"/>
        <rFont val="Tahoma"/>
        <family val="2"/>
      </rPr>
      <t>5.151 ล้าน</t>
    </r>
    <r>
      <rPr>
        <sz val="9"/>
        <color indexed="30"/>
        <rFont val="Tahoma"/>
        <family val="2"/>
        <charset val="222"/>
      </rPr>
      <t xml:space="preserve">
       (1) ขยายแนวปรัชญาเศรษฐกิจแบบพอเพียงลงสู่ชุมชนเป้าหมาย
</t>
    </r>
  </si>
  <si>
    <r>
      <t xml:space="preserve">1) เสริมสร้างการขยายช่องทางการตลาดด้านการจำหน่ายสินค้า การบริการท่องเที่ยว อาหารปลอดภัย พร้อมใจบริการสืบสานวัฒนธรรมท้องถิ่น </t>
    </r>
    <r>
      <rPr>
        <sz val="9"/>
        <color indexed="60"/>
        <rFont val="Tahoma"/>
        <family val="2"/>
      </rPr>
      <t>1.5 ล้านบาท</t>
    </r>
    <r>
      <rPr>
        <sz val="9"/>
        <color indexed="30"/>
        <rFont val="Tahoma"/>
        <family val="2"/>
        <charset val="222"/>
      </rPr>
      <t xml:space="preserve">
</t>
    </r>
  </si>
  <si>
    <t>ลักษณะเป็นงานภารกิจปกติของหน่วยงาน</t>
  </si>
  <si>
    <r>
      <t>4) เสริมสร้างศักยภาพชุมชนสัมพันธ์ร่วมกันพาเที่ยว</t>
    </r>
    <r>
      <rPr>
        <sz val="9"/>
        <color indexed="60"/>
        <rFont val="Tahoma"/>
        <family val="2"/>
      </rPr>
      <t xml:space="preserve">  
 (อบรมบุคลากร ผู้นำชุมชน กลุ่มเครือข่าย และผู้แทนชุมชนเป้าหมายเพื่อการประชาสัมพันธ์การท่องเที่ยวอย่างเป็นระบบ/จัดเวทีเสวนาเครือข่ายการท่องเที่ยวที่เกี่ยวข้อง จำนวน 13 ครั้งๆละ 1,000,000 บาท</t>
    </r>
    <r>
      <rPr>
        <sz val="9"/>
        <color indexed="30"/>
        <rFont val="Tahoma"/>
        <family val="2"/>
        <charset val="222"/>
      </rPr>
      <t xml:space="preserve">) </t>
    </r>
    <r>
      <rPr>
        <sz val="9"/>
        <color indexed="60"/>
        <rFont val="Tahoma"/>
        <family val="2"/>
      </rPr>
      <t>13 ล้าน</t>
    </r>
  </si>
  <si>
    <r>
      <t xml:space="preserve">5) ฟื้นฟูแหล่งท่องเที่ยวเชิงประวัติศาสตร์  
 </t>
    </r>
    <r>
      <rPr>
        <sz val="9"/>
        <color indexed="60"/>
        <rFont val="Tahoma"/>
        <family val="2"/>
      </rPr>
      <t>(จัดกิจกรรมพัฒนาและฟื้นฟูแหล่งท่องเที่ยวเชิงประวัติศาสตร์ พร้อมทั้งจัดกิจกรรมประชาสัมพันธ์อย่างต่อเนื่องเพื่อให้เป็นที่รู้จักของประชาชนและนักท่องเที่ยวอย่างทั่วถึง จำนวน 6 ครั้งๆละ 1,500,000 บาท)9 ล้าน</t>
    </r>
  </si>
  <si>
    <t xml:space="preserve">โครงการมีรายละเอียดดำเนินการกิจกรรมไม่ครบถ้วน และรายละเอียดหลายส่วนของเอกสาร ข้อมูลประกอบโครงการ ไม่สอดคล้องกัน </t>
  </si>
  <si>
    <r>
      <t>1) พื้นฟูเศรษฐกิจชุมชนที่ได้รับผลกระทบจากวิกฤติภัยธรรมชาติ และวิกฤติเศรษฐกิจสู่การขยายผลกิจกรรมภาคการเกษตรแบบบูรณาการ</t>
    </r>
    <r>
      <rPr>
        <sz val="9"/>
        <color indexed="60"/>
        <rFont val="Tahoma"/>
        <family val="2"/>
      </rPr>
      <t xml:space="preserve"> 28.02 ล้าน</t>
    </r>
    <r>
      <rPr>
        <sz val="9"/>
        <color indexed="56"/>
        <rFont val="Tahoma"/>
        <family val="2"/>
        <charset val="222"/>
      </rPr>
      <t xml:space="preserve">
</t>
    </r>
  </si>
  <si>
    <r>
      <t xml:space="preserve">       (5) จัดมหกรรมฟื้นฟูเศรษฐกิจชุมชนสู่วิกฤติ </t>
    </r>
    <r>
      <rPr>
        <sz val="9"/>
        <color indexed="60"/>
        <rFont val="Tahoma"/>
        <family val="2"/>
      </rPr>
      <t>(2 ครั้ง 3 ล้าน)</t>
    </r>
  </si>
  <si>
    <t>รายละเอียดไม่ชัดเจนว่าดำเนินการอะไรอย่างไร และใช้งบประมาณจำนวนมาก</t>
  </si>
  <si>
    <t>มีการปรับปรุงศูนย์จำหน่ายOTOP ไม่ได้ให้ข้อมูลว่าศูนย์นี้มีศักยภาพทางการตลาดคุ้มที่จะลงทุนเพิ่มหรือไม่ และไม่มีรายละเอียดชัดเจนถึงแนวทางการปรับปรุง</t>
  </si>
  <si>
    <t xml:space="preserve"> </t>
  </si>
  <si>
    <t>กิจกรรมลักษณะเดียวกันกับกิจกรรมที่ 4) ฟื้นฟูแหล่งน้ำเพื่อแก้ปัญหาความเดือดร้อนภาคการเกษตรในโครงการถัดไป ควรบูรณาการเป็นชุดโครงการ  
 ซึ่งกิจกรรมก่อสร้าง ฟื้นฟูจากภัยพิบัติ ควรดูแผนรวมของทุกหน่วยงานด้วยเพื่อมิให้เกิดความซ้ำซ้อนพื้นที่ดำเนินการ</t>
  </si>
  <si>
    <r>
      <t xml:space="preserve">       (1) ฟื้นฟูและพัฒนาแหล่งน้ำเพื่อการเกษตร</t>
    </r>
    <r>
      <rPr>
        <sz val="9"/>
        <color indexed="60"/>
        <rFont val="Tahoma"/>
        <family val="2"/>
      </rPr>
      <t xml:space="preserve">  
 (9 กิจกรรมดำเนินการ 12.8 ล้านบาท) </t>
    </r>
  </si>
  <si>
    <r>
      <t xml:space="preserve">       (2) ก่อสร้าง/ปรับปรุงเส้นทางขนส่งสินค้าการเกษตร  
 </t>
    </r>
    <r>
      <rPr>
        <sz val="9"/>
        <color indexed="60"/>
        <rFont val="Tahoma"/>
        <family val="2"/>
      </rPr>
      <t>(4 สายทาง 7.3 ล้านบาท)</t>
    </r>
  </si>
  <si>
    <r>
      <t xml:space="preserve">       (3) พัฒนาผลิตภัณฑ์ชุมชน</t>
    </r>
    <r>
      <rPr>
        <sz val="9"/>
        <color indexed="60"/>
        <rFont val="Tahoma"/>
        <family val="2"/>
      </rPr>
      <t xml:space="preserve">  
 (อบรมกลุ่มเกษตรกร ผู้ผลิตสินค้าชุมชนในการออกแบบและจัดทำผลิตภัณฑ์ให้มีรูปแบบเหมาะกับกลุ่มเป้าหมาย 1.2 ล้าน </t>
    </r>
    <r>
      <rPr>
        <u/>
        <sz val="9"/>
        <color indexed="60"/>
        <rFont val="Tahoma"/>
        <family val="2"/>
      </rPr>
      <t xml:space="preserve">ปรับปรุงศูนย์จำหน่าย 2 แห่ง </t>
    </r>
    <r>
      <rPr>
        <sz val="9"/>
        <color indexed="60"/>
        <rFont val="Tahoma"/>
        <family val="2"/>
      </rPr>
      <t>พื้นที่ดำเนินการ อ.มวกเหล็ก อ.แก่งคอย 2.4 ล้าน)</t>
    </r>
  </si>
  <si>
    <r>
      <t xml:space="preserve">       (4) ส่งเสริมการแปรรูปผลิตภัณฑ์ทางการเกษตร  
 </t>
    </r>
    <r>
      <rPr>
        <sz val="9"/>
        <color indexed="60"/>
        <rFont val="Tahoma"/>
        <family val="2"/>
      </rPr>
      <t>(จัดอบรมเกษตรกร และกลุ่มเครือข่ายเพื่อการแปรรูปผลิตภัณฑ์ชุมชน จำนวน 4 ครั้ง 1.16 ล้าน)</t>
    </r>
  </si>
  <si>
    <t xml:space="preserve">รายละเอียดกิจกรรมไม่ชัดเจน ข้อมูลในหลายส่วนไม่สอดคล้องกัน </t>
  </si>
  <si>
    <r>
      <t xml:space="preserve">2) ส่งเสริมการขยายผลเกษตรทฤษฎีใหม่ตามแนวพระราชดำริ และแนวปรัชญาเศรษฐกิจแบบพอเพียง สู่ความเป็นชุมชนที่พึ่งตนเอง </t>
    </r>
    <r>
      <rPr>
        <sz val="9"/>
        <color indexed="60"/>
        <rFont val="Tahoma"/>
        <family val="2"/>
      </rPr>
      <t>38.3 ล้าน</t>
    </r>
    <r>
      <rPr>
        <sz val="9"/>
        <color indexed="30"/>
        <rFont val="Tahoma"/>
        <family val="2"/>
        <charset val="222"/>
      </rPr>
      <t xml:space="preserve"> มี 4 กิจกรรม 
</t>
    </r>
  </si>
  <si>
    <r>
      <t xml:space="preserve">       (1) จัดกิจกรรมส่งเสริมการขยายผลทฤษฎีใหม่/เศรษฐกิจพอเพียง  
</t>
    </r>
    <r>
      <rPr>
        <sz val="9"/>
        <color indexed="60"/>
        <rFont val="Tahoma"/>
        <family val="2"/>
      </rPr>
      <t>(กิจกรรมเฉลิมพระเกียรติ2 ครั้ง 3.6 ล้าน)</t>
    </r>
  </si>
  <si>
    <t>กิจกรรมไม่ชัดเจนว่าดำเนินการอะไรบ้าง และใช้งบประมาณมาก</t>
  </si>
  <si>
    <r>
      <t xml:space="preserve">       (2) เพิ่มช่องทางการจัดจำหน่าย  
 </t>
    </r>
    <r>
      <rPr>
        <sz val="9"/>
        <color indexed="60"/>
        <rFont val="Tahoma"/>
        <family val="2"/>
      </rPr>
      <t xml:space="preserve">(จัดงาน Event/Road Show </t>
    </r>
    <r>
      <rPr>
        <b/>
        <u/>
        <sz val="9"/>
        <color indexed="60"/>
        <rFont val="Tahoma"/>
        <family val="2"/>
      </rPr>
      <t>3 ครั้ง</t>
    </r>
    <r>
      <rPr>
        <u/>
        <sz val="9"/>
        <color indexed="60"/>
        <rFont val="Tahoma"/>
        <family val="2"/>
      </rPr>
      <t xml:space="preserve"> 4.8 ล้าน</t>
    </r>
    <r>
      <rPr>
        <sz val="9"/>
        <color indexed="60"/>
        <rFont val="Tahoma"/>
        <family val="2"/>
      </rPr>
      <t>)</t>
    </r>
  </si>
  <si>
    <t>ใช้งปม.จำนวนมาก แต่ไม่มีรายละเอียดดำเนินการ กลุ่มเป้าหมายและจำนวนเป้าหมายที่ชัดเจน และไม่ชัดเจนว่าเป็นค่าใช้จ่ายอะไรบ้าง (มีค่าใช้จ่ายวัสดุการเกษตรในรายการคำนวนเพียง 500,000 บาท ในการจัดอบรม 13 ครั้ง)</t>
  </si>
  <si>
    <r>
      <t xml:space="preserve">       (3) ส่งเสริมการทำเกษตรปลอดภัยลดใช้สารเคมี </t>
    </r>
    <r>
      <rPr>
        <sz val="9"/>
        <color indexed="60"/>
        <rFont val="Tahoma"/>
        <family val="2"/>
      </rPr>
      <t>19.5 ล้าน</t>
    </r>
    <r>
      <rPr>
        <sz val="9"/>
        <color indexed="30"/>
        <rFont val="Tahoma"/>
        <family val="2"/>
        <charset val="222"/>
      </rPr>
      <t xml:space="preserve">
</t>
    </r>
    <r>
      <rPr>
        <sz val="9"/>
        <color indexed="60"/>
        <rFont val="Tahoma"/>
        <family val="2"/>
      </rPr>
      <t xml:space="preserve"> (อบรมส่งเสริมเกษตรปลอดสารเคมีแก่เกษตรกร 13 ครั้งๆละ 1.5 ล้าน)</t>
    </r>
  </si>
  <si>
    <t>(มีการส่งไฟล์ข้อมูลเพิ่มเติมมาจำนวน 2 ครั้ง รวม 2 ไฟล์)</t>
  </si>
  <si>
    <r>
      <t xml:space="preserve">กิจกรรม Road Show และการจัด Event ต่างๆ ไม่ชัดเจนว่าจำนวนกี่ครั้ง เพราะในเอกสารไม่สอดคล้องกัน ในรายการคำนวณ เป็นการจ้างเหมาดำเนินการ </t>
    </r>
    <r>
      <rPr>
        <b/>
        <u/>
        <sz val="9"/>
        <color indexed="30"/>
        <rFont val="Tahoma"/>
        <family val="2"/>
      </rPr>
      <t>4 ครั้ง และ งปม. 3.6335 ล้าน</t>
    </r>
  </si>
  <si>
    <r>
      <t xml:space="preserve">       (4) ส่งเสริมการใช้พลังงานทดแทนในกลุ่มเกษตรกร และประชาชนในพื้นที่  
</t>
    </r>
    <r>
      <rPr>
        <sz val="9"/>
        <color indexed="60"/>
        <rFont val="Tahoma"/>
        <family val="2"/>
      </rPr>
      <t xml:space="preserve"> (อบรมเกษตรกรใช้พลังงานทดแทนในการทำเกษตร</t>
    </r>
    <r>
      <rPr>
        <b/>
        <u/>
        <sz val="9"/>
        <color indexed="60"/>
        <rFont val="Tahoma"/>
        <family val="2"/>
      </rPr>
      <t xml:space="preserve"> 13 ครั้ง 0.8 ล้าน</t>
    </r>
    <r>
      <rPr>
        <sz val="9"/>
        <color indexed="60"/>
        <rFont val="Tahoma"/>
        <family val="2"/>
      </rPr>
      <t>)</t>
    </r>
  </si>
  <si>
    <r>
      <t xml:space="preserve">ในข้อมูลในไฟล์ที่จัดส่งเพิ่มเติมมา 2 ชุด ในชุดที่แสดงกิจกรรมย่อยของแต่ละโครงการไม่สอดคล้องกักับชุดที่แสดงรายการคำนวณ มีการจัดสาธิตพลังงานทดแทนฯ </t>
    </r>
    <r>
      <rPr>
        <b/>
        <u/>
        <sz val="9"/>
        <color indexed="30"/>
        <rFont val="Tahoma"/>
        <family val="2"/>
      </rPr>
      <t>50 กลุ่มๆละ 30,000 บาท รวม 1.5</t>
    </r>
    <r>
      <rPr>
        <sz val="9"/>
        <color indexed="30"/>
        <rFont val="Tahoma"/>
        <family val="2"/>
      </rPr>
      <t xml:space="preserve"> ล้านบาท</t>
    </r>
  </si>
  <si>
    <r>
      <t xml:space="preserve">       (3) ส่งเสริมการวิจัยชุมชน </t>
    </r>
    <r>
      <rPr>
        <sz val="9"/>
        <color indexed="60"/>
        <rFont val="Tahoma"/>
        <family val="2"/>
      </rPr>
      <t>(0.68 ล้าน เป็นค่าครุภัณฑ์คอมพิวเตอร์ โต๊ะ ตู้ 0.18ล้าน)</t>
    </r>
  </si>
  <si>
    <r>
      <t xml:space="preserve">3) พัฒนาสื่อและส่งเสริมกระบวนการเรียนรู้สู่ชุมชนและกลุ่มเครือข่ายเป้าหมาย 125 เครือข่าย (ระดับจังหวัด/ระดับอำเภอ/ระดับชุมชน) </t>
    </r>
    <r>
      <rPr>
        <sz val="9"/>
        <color indexed="60"/>
        <rFont val="Tahoma"/>
        <family val="2"/>
      </rPr>
      <t>6.18 ล้าน</t>
    </r>
    <r>
      <rPr>
        <sz val="9"/>
        <color indexed="30"/>
        <rFont val="Tahoma"/>
        <family val="2"/>
        <charset val="222"/>
      </rPr>
      <t xml:space="preserve"> 
</t>
    </r>
  </si>
  <si>
    <r>
      <t xml:space="preserve">       (1) จัดตั้งตลาดกลางเพื่อการกระจายสินค้าด้านการเกษตร และผลิตภัณฑ์ชุมชน </t>
    </r>
    <r>
      <rPr>
        <sz val="9"/>
        <color indexed="60"/>
        <rFont val="Tahoma"/>
        <family val="2"/>
      </rPr>
      <t>(3แห่ง พื้นที่ดำเนินการ อ.เมือง อ.มวกเหล็ก อ.เฉลิมพระเกียรติ 5 ล้าน)</t>
    </r>
  </si>
  <si>
    <r>
      <t xml:space="preserve">       (2) จัดทำสื่อสร้างสรรค์ เพื่อประชาสัมพันธ์ชุมชนเข้มแข็ง </t>
    </r>
    <r>
      <rPr>
        <sz val="9"/>
        <color indexed="60"/>
        <rFont val="Tahoma"/>
        <family val="2"/>
      </rPr>
      <t>0.5 ล้าน</t>
    </r>
  </si>
  <si>
    <t>ขาดความชัดเจนเรื่องศักยภาพของพื้นที่ดำเนินการ และไม่มีรายละเอียดเรื่องการบริหารจัดการภายหลังโครงการ</t>
  </si>
  <si>
    <r>
      <t xml:space="preserve">       (4) ส่งเสริมการจัดตั้งศูนย์เรียนรู้ชุมชน และกิจกรรมแลกเปลี่ยนเรียนรู้ชุมชนต้นแบบ</t>
    </r>
    <r>
      <rPr>
        <u/>
        <sz val="9"/>
        <color indexed="60"/>
        <rFont val="Tahoma"/>
        <family val="2"/>
      </rPr>
      <t xml:space="preserve"> (ไม่มีข้อมูลรายละเอียด) </t>
    </r>
  </si>
  <si>
    <t>ไม่รวมงบบริหาร</t>
  </si>
  <si>
    <t>ยุทธศาสตร์ที่ 1 การผลิตอาหารที่มีคุณภาพและเป็นมิตรต่อสิ่งแวดล้อม</t>
  </si>
  <si>
    <t>การผลิตอาหารที่มีคุณภาพและเป็นมิตรต่อสิ่งแวดล้อม</t>
  </si>
  <si>
    <t>การพัฒนาการท่องเที่ยวเชิงบูรณาการ</t>
  </si>
  <si>
    <t>ยุทธศาสตร์ที่ 2 การพัฒนาการท่องเที่ยวเชิงบูรณาการ</t>
  </si>
  <si>
    <t>ประเด็นยุทธศาสตร์ที่ 3 การพัฒนาคุณภาพชีวิต</t>
  </si>
  <si>
    <t>การพัฒนาคุณภาพชีวิต</t>
  </si>
  <si>
    <t xml:space="preserve">1) พื้นฟูเศรษฐกิจชุมชนที่ได้รับผลกระทบจากวิกฤติภัยธรรมชาติ และวิกฤติเศรษฐกิจสู่การขยายผลกิจกรรมภาคการเกษตรแบบบูรณาการ 
</t>
  </si>
  <si>
    <t xml:space="preserve">       (1) บริหารจัดการน้ำเชิงบูรณาการ ( 9.78 ล้านบาท) </t>
  </si>
  <si>
    <t xml:space="preserve">       (2) ปรับปรุง/ก่อสร้างเส้นทางเพื่อเพิ่มประสิทธิภาพการขนส่งสินค้าภาคการเกษตร (18.826 ล้านบาท)</t>
  </si>
  <si>
    <t xml:space="preserve">เป็นการฟื้นฟูแหล่งน้ำเพื่อแก้ปัญหาความเดือดร้อนภาคการเกษตร  
</t>
  </si>
  <si>
    <t xml:space="preserve">       (3) พัฒนาคุณภาพผลิตภัณฑ์ชุมชน (0.927 ล้านบาท)</t>
  </si>
  <si>
    <t>เป็นการจ้างเหมาบริการจัดมหกรรม 6 ครั้ง</t>
  </si>
  <si>
    <t xml:space="preserve">2) ส่งเสริมการขยายผลเกษตรทฤษฎีใหม่ตามแนวพระราชดำริ และแนวปรัชญาเศรษฐกิจแบบพอเพียง สู่ความเป็นชุมชนที่พึ่งตนเอง 
</t>
  </si>
  <si>
    <t xml:space="preserve">       (4) พัฒนาคุณภาพ และส่งเสริมการแปรรูปผลิตภัณฑ์เพื่อเพิ่มมูลค่าสินค้าภาคการเกษตร (1.144 ล้านบาท)</t>
  </si>
  <si>
    <r>
      <t xml:space="preserve">       (5) จัดมหกรรมฟื้นฟูเศรษฐกิจชุมชนสู้วิกฤติ (2.604 ล้านบาท) </t>
    </r>
    <r>
      <rPr>
        <sz val="9"/>
        <color indexed="10"/>
        <rFont val="Tahoma"/>
        <family val="2"/>
        <charset val="222"/>
      </rPr>
      <t/>
    </r>
  </si>
  <si>
    <t>สอดคล้องกับประเด็นยุทธศาสตร์ ควรเพิ่มเติมรายละเอียดกิจกรรมที่สอดคล้องกับคำของบประมาณ</t>
  </si>
  <si>
    <t xml:space="preserve">       (1) จัดกิจกรรมส่งเสริมการขยายผลทฤษฎีใหม่/เศรษฐกิจพอเพียง</t>
  </si>
  <si>
    <t>จัดเวทีชุมชนพัฒนาแกนนำขยายผลเกษตรทฤษฎีใหม่ และกิจกรรมเฉลิมพระเกียรติตามแนวพระราชดำริ</t>
  </si>
  <si>
    <t xml:space="preserve">       (2) เพิ่มช่องทางการจัดจำหน่ายกระจายรายได้สู่ชุมชน</t>
  </si>
  <si>
    <t>เป็นการจ้างเหมาบริการจัดงาน Event ประชาสัมพันธ์และแสดงผลิตภัณฑ์จากชุมชนใน 4 ภูมิภาค</t>
  </si>
  <si>
    <t xml:space="preserve">       (3) ส่งเสริมการทำเกษตรปลอดภัยลดใช้สารเคมี</t>
  </si>
  <si>
    <t>เป็นการจัดอบรมเกษตรกร 6,500 คน และค่าวัสดุส่งเสริมอาชีพการทำเกษตรปลอดภัย 130 หมู่บ้าน</t>
  </si>
  <si>
    <r>
      <t xml:space="preserve">       (4) ส่งเสริมการใช้พลังงานทดแทนในกลุ่มเกษตรกร และประชาชนในพื้นที่  
</t>
    </r>
    <r>
      <rPr>
        <sz val="9"/>
        <color indexed="10"/>
        <rFont val="Tahoma"/>
        <family val="2"/>
      </rPr>
      <t/>
    </r>
  </si>
  <si>
    <t>เป็นการอบรมเกษตรกร 2,500 คน และค่าวัสดุ</t>
  </si>
  <si>
    <t xml:space="preserve">3) พัฒนาสื่อและส่งเสริมกระบวนการเรียนรู้ชุมชนและกลุ่มเครือข่ายเป้าหมาย 125 เครือข่าย 
</t>
  </si>
  <si>
    <t xml:space="preserve">       (1) ปรับปรุงศูนย์จำหน่ายสินค้าภาคการเกษตร และผลิตภัณฑ์ชุมชน</t>
  </si>
  <si>
    <t>ปรับปรุงศูนย์จำหน่ายสินค้า 2 แห่ง อ.เมือง และ อ.เฉลิมพระเกียรติ ภายหลังการปรับปรุงชุมชนจะเป็นหน่วยบริหารจัดการต่อไป</t>
  </si>
  <si>
    <t xml:space="preserve">       (2) ส่งเสริมการวิจัยเพื่อพัฒนาชุมชน</t>
  </si>
  <si>
    <t>ไม่สอดคล้องกับหลักเกณฑ์ เป็นการซื้อครุภัณฑ์สำนักงาน และจ้างบุคลากร</t>
  </si>
  <si>
    <t xml:space="preserve">1) ส่งเสริมชุมชนเครือข่ายเป้าหมายเพื่อฟื้นฟูอนุรักษ์ทรัพยากรธรรมชาติและสิ่งแวดล้อม </t>
  </si>
  <si>
    <t xml:space="preserve">-ฟื้นฟูแหล่งน้ำเพื่อการท่องเที่ยว </t>
  </si>
  <si>
    <t>ขุดลอกคลอง 3 แห่ง</t>
  </si>
  <si>
    <t>-ปรับปรุงเส้นทางเชื่อมโยงเครือข่ายท่องเที่ยวที่ได้รับผลกระทบจากปัญหาภัยธรรมชาติ</t>
  </si>
  <si>
    <t>ก่อสร้างถนน คสล. อ. วิหารแดง 1 เส้น ซ่อมสร้างถนนลาดยาง AC 2 เส้น (อ. เฉลิมพระเกียรติ และ อ. วิหารแดง)</t>
  </si>
  <si>
    <t>สอดคล้องกับยุทธศาสตร์ และมีความจำเป็นเร่งด่วน</t>
  </si>
  <si>
    <t xml:space="preserve">2) พัฒนาผลิตภัณฑ์ท้องถิ่นสำหรับนักท่องเที่ยวกลุ่มเป้าหมายเฉพาะ
</t>
  </si>
  <si>
    <t>จ้างเหมาออกแบบ พัฒนาและจัดทำบรรจุภัณฑ์ และอบรมผู้ผลิต ช่วยสร้างศักยภาพรายได้แก่ผู้ผลิตในชุมชน</t>
  </si>
  <si>
    <t xml:space="preserve">        (1) พัฒนาผลิตภัณฑ์ท้องถิ่นสำหรับนักท่องเที่ยวเฉพาะกลุ่ม </t>
  </si>
  <si>
    <t xml:space="preserve">        (2) นำเสนอเส้นทางท่องเที่ยวในพื้นที่ระดับอำเภอ </t>
  </si>
  <si>
    <t xml:space="preserve">3) พัฒนาการส่งเสริมกิจกรรมสร้างมูลค่าเพิ่มจากแหล่งท่องเที่ยว เทศกาล งานประเพณี และวิถีของชุมชน
</t>
  </si>
  <si>
    <t xml:space="preserve">       (1) พัฒนาการท่องเที่ยวเชื่อมโยงวิถีชีวิตและวัฒนธรรม</t>
  </si>
  <si>
    <t>เป็นค่าใช้จ่ายในการจัดงาน event 1 ครั้ง (3 วัน)</t>
  </si>
  <si>
    <t xml:space="preserve">พื้นที่จัดกิจกรรมเวทีการแสดงต่างๆ </t>
  </si>
  <si>
    <t>เป็นกิจกรรมที่เป็นเอกลักษณ์เฉพาะจังหวัดซึ่งจัดต่อเนื่องทุกปี</t>
  </si>
  <si>
    <t>เป็นการจัดประชาสัมพันธ์ผ่านสื่อต่างๆ และคู่มือแหล่งท่องเที่ยว 1,000 เล่ม แผ่นพับ 1,000 แผ่น</t>
  </si>
  <si>
    <t>ฝึกอบรม 200 คน พร้อมจัดทำป้ายประชาสัมพันธ์</t>
  </si>
  <si>
    <t>จ้างเหมาสำรวจเส้นทางการท่องเที่ยวแถบ จัดทำคู่มือเส้นทางการท่องเที่ยว 2,500 เล่ม แผ่นพับ 2,500 แผ่น และป้ายบอกเส้นทาง</t>
  </si>
  <si>
    <t>รายละเอียดของกิจกรรมไม่สอดคล้องกับวัตถุประสงค์ (เป็นการอบรมสัมมนา)</t>
  </si>
  <si>
    <t xml:space="preserve">6) ส่งเสริมการบอกเล่าเรื่องราว (Story) เพื่อสร้างมูลค่าเพิ่มให้กับแหล่งและบริการท่องเที่ยว
       (1) สืบค้นเรื่องราวแหล่งท่องเที่ยวจังหวัดสระบุรี (story) 1.0406 ล้าน
</t>
  </si>
  <si>
    <t>กิจกรรมหลักเป็นการสัมมนาและฝึกอบรม</t>
  </si>
  <si>
    <t xml:space="preserve">1) ส่งเสริมการท่องเที่ยวเชิงบูรณาการ 
</t>
  </si>
  <si>
    <t xml:space="preserve">        (1) ท่องเที่ยวเชิงประวัติศาสตร์ วัฒนธรรมและงานประเพณี</t>
  </si>
  <si>
    <t xml:space="preserve">โครงการส่งเสริมเศรษฐกิจเชิงสร้างสรรค์เพิ่มมูลค่าการท่องเที่ยวเชิงบูรณาการ  
</t>
  </si>
  <si>
    <t xml:space="preserve">        (2) ส่งเสริมการท่องเที่ยวเชิงเกษตรแบบบูรณาการ</t>
  </si>
  <si>
    <t>ส่งเสริมการปลูกไม้พื้นเมืองเพื่อส่งเสริมการท่องเที่ยว ดอกเข้าพรรษาในพื้นที่ 500 ไร่ และดอกทานตะวัน 300 ไร่ ,จัดงานประชาสัมพันธ์ส่งเสริมการท่องเที่ยวจังหวัดสระบุรี</t>
  </si>
  <si>
    <t xml:space="preserve">        (3) ส่งเสริมศูนย์บริการร่วมเชื่อมโยงเครือข่ายบริการนักท่องเที่ยว และกลุ่มเป้าหมายเชิงบูรณาการ</t>
  </si>
  <si>
    <t xml:space="preserve">      (4) ส่งเสริมการเพิ่มประสิทธิภาพภาคการตลาดการค้าและการลงทุนภาคการท่องเที่ยวแบบบูรณาการ</t>
  </si>
  <si>
    <t>กิจกรรมไม่ชัดเจนว่าจะก่อให้เกิดประสิทธิผลตามเป้าหมายของยุทธศาสตร์</t>
  </si>
  <si>
    <t xml:space="preserve">      (5) เสริมสร้างภาพลักษณ์การท่องเที่ยวและประชาสัมพันธ์เผยแพร่เอกลักษณ์และวัฒนธรรมจังหวัดสระบุรี</t>
  </si>
  <si>
    <t>จัดกิจกรรมเสริมสร้างภาพลักษณ์การท่องเที่ยวและประชาสัมพันธ์การท่องเที่ยว 3 วัน อบรมสัมมนา 500 คน และ จัดทำเอกสารสื่อประชาสัมพันธ์ คัตเอาท์</t>
  </si>
  <si>
    <t xml:space="preserve">    (6) ท่องเที่ยวสระบุรี แลนด์รี่รอบเมือง</t>
  </si>
  <si>
    <t>ลักษณะของกิจกรรมซ้ำซ้อนกับกิจกรรมอื่นที่ให้การสนับสนุนแล้ว</t>
  </si>
  <si>
    <t>2) พัฒนาโครงสร้างพื้นฐานเพื่อสนับสนุนการท่องเที่ยวแบบบูรณาการ</t>
  </si>
  <si>
    <t xml:space="preserve">โครงการเสริมสร้างสังคมอยู่เย็นเป็นสุขภายใต้แนวปรัชญาเศรษฐกิจพอเพียง
 </t>
  </si>
  <si>
    <t xml:space="preserve">1) ส่งเสริมการบริหารจัดการคุณภาพชีวิตของชุมชนสู่ความเข้มแข็ง (0.86935 ล้านบาท) 
 </t>
  </si>
  <si>
    <t xml:space="preserve">เป็นกิจกรรมฟื้นฟูสมรรถภาพคนพิการโดยชุมชน มีการฝึกอบรม 2 ระยะ และประชุม CRC </t>
  </si>
  <si>
    <t>จัดเวทีอบรมให้การศึกษาแก่ชุมชน สัมมนาอบรมยกระดับการแก้ไขปัญหาความยากจนของชุมชนแบบบูรณาการ 100 คน จาก 26 หมู่บ้าน รวมทั้งจัดเวทีถอดบทเรียน 50 คน 
เป็นการเร่งรัดการพัฒนาหมู่บ้านที่ตกเกณฑ์ จปฐ. พัฒนาคุณภาพชีวิต สอดคล้องกับยุทธศาสตร์</t>
  </si>
  <si>
    <t>เป็นภารกิจปกติของ พช.</t>
  </si>
  <si>
    <t>สอดคล้องกับยุทธศาสตร์และนโยบายเร่งด่วนของรัฐบาล มีกิจกรรมส่งเสริมและให้ความรู้กลุ่มเป้าหมายเพื่อป้องกันและแก้ไขปัญหายาเสพติด , จัดมหกรรมกีฬาต้านยาเสพติด ,มีการก่อสร้างลานกีฬาและศูนย์สุขภาพชุมชน</t>
  </si>
  <si>
    <t>เป็นกิจกรรมส่งเสริมอาชีพให้กับประชาชนที่ได้รับความเดือดร้อนจากวิกฤติเศรษฐกิจและวิกฤติภัยธรรมชาติ รวมทั้งส่งเสริมรายได้และแก้ไขปัญหาความยากจน
สำหรับกิจกรรมย่อยเรื่องการบริหารจัดการน้ำเพื่อแก้ไขปัญหาจัดการน้ำ ให้จังหวัดจัดทำรายละเอียดเพิ่มเติมของกิจกรรมขุดคลองระบายน้ำ</t>
  </si>
  <si>
    <t xml:space="preserve">โครงการส่งเสริมการพัฒนายกระดับการเชื่อมโยงเครือข่ายชุมชนเศรษฐกิจพอเพียงสู่การพัฒนาจังหวัดสระบุรีแบบบูรณาการ  
 </t>
  </si>
  <si>
    <t>เห็นควรสนับสนุนเพราะสอดคล้องกับยุทธศาสตร์และนโยบายเร่งด่วนของรัฐบาล
กิจกรรมหลักเป็นการฟื้นฟูเส้นทาง และปรับปรุงแหล่งน้ำเพื่อการเกษตร
- ปรับปรุงถนนลูกรังคลองห้วยแร่ พร้อมบดอัดวางท่อระบายน้ำ
- ปรับปรุงแหล่งน้ำเพื่อการเกษตรและขุดลอกคลองระบายน้ำ 4 แห่ง (ในอำเภอวังม่วง อำเภอบ้านหมอ อำเภอเมืองและอำเภอดอนพุด)
- ปรับปรุงภูมิทัศน์แหล่งน้ำบริเวณคลองห้วยยาง-ห้วยหวาย อำเภอเสาไห้</t>
  </si>
  <si>
    <t>ไม่ควรสนับสนุนงบประมาณ</t>
  </si>
  <si>
    <t>โครงการฟื้นฟูชุมชนเสริมสร้างเครือข่ายชุมชนเศรษฐกิจพอเพียงสู่การพัฒนาจังหวัดสระบุรีแบบยั่งยืน 
  มี 3 กิจกรรมหลัก</t>
  </si>
  <si>
    <t>โครงการฟื้นฟูกิจกรรมการท่องเที่ยวเพื่อยกระดับรายได้และเพิ่มมูลค่าผลิตภัณฑ์และการบริการด้านท่องเที่ยวเชิงบูรณาการ มี 6 กิจกรรมหลัก</t>
  </si>
  <si>
    <t>การฝึกอบรมสัมมนาประชาชนในพื้นที่ และ จัดทำเอกสารประกอบ 900 คน</t>
  </si>
  <si>
    <t xml:space="preserve">ฝึกอบรมผู้นำชุมชน/ผู้แทนชุมชน และเยาวชนในพื้นที่ 1,800 คน เพื่อเป็นมัคคุเทศก์ในการประชาสัมพันธ์แหล่งท่องเที่ยวและสถานที่สำคัญใน 6 อำเภอ
</t>
  </si>
  <si>
    <t>สอดคล้องกับยุทธศาสตร์</t>
  </si>
  <si>
    <t xml:space="preserve">ก่อสร้างถนน คสล.ทางเข้าถ้ำวิมานจักรี อำเภอพระพุทธบาท จังหวัดสระบุรี
</t>
  </si>
  <si>
    <r>
      <t xml:space="preserve">เป็นการอบรมส่งเสริมอาชีพ </t>
    </r>
    <r>
      <rPr>
        <u/>
        <sz val="9"/>
        <rFont val="Tahoma"/>
        <family val="2"/>
      </rPr>
      <t>พัฒนาผลผลิตเพื่อสร้างมูลค่าเพิ่มในชุมชน</t>
    </r>
  </si>
  <si>
    <r>
      <t xml:space="preserve">       (2) มหัศจรรย์พันธุ์ไม้ขุดล้อม จังหวัดสระบุรี </t>
    </r>
    <r>
      <rPr>
        <sz val="9"/>
        <rFont val="Tahoma"/>
        <family val="2"/>
      </rPr>
      <t>(0.769 ล้าน)</t>
    </r>
  </si>
  <si>
    <r>
      <t xml:space="preserve">        (3) ส่งเสริมงานประเพณีตักบาตรดอกไม้แห่เทียนพรรษา </t>
    </r>
    <r>
      <rPr>
        <sz val="9"/>
        <rFont val="Tahoma"/>
        <family val="2"/>
      </rPr>
      <t>(1.3 ล้าน)</t>
    </r>
  </si>
  <si>
    <r>
      <t xml:space="preserve">        (4) จัดทำสื่อประชาสัมพันธ์การท่องเที่ยวแบบสร้างสรรค์ (0.47</t>
    </r>
    <r>
      <rPr>
        <sz val="9"/>
        <rFont val="Tahoma"/>
        <family val="2"/>
      </rPr>
      <t xml:space="preserve"> ล้าน)</t>
    </r>
  </si>
  <si>
    <r>
      <t xml:space="preserve">4) ส่งเสริมชุมชนเครือข่ายเพื่อบริการนักท่องเที่ยวกลุ่มเป้าหมายเฉพาะและพัฒนาแหล่งท่องเที่ยวเป้าหมาย </t>
    </r>
    <r>
      <rPr>
        <i/>
        <u/>
        <sz val="9"/>
        <rFont val="Tahoma"/>
        <family val="2"/>
      </rPr>
      <t xml:space="preserve">
</t>
    </r>
  </si>
  <si>
    <r>
      <t xml:space="preserve">        (1) อบรมจัดตั้งเครือข่ายรักษาความปลอดภัยแก่นักท่องเที่ยว  </t>
    </r>
    <r>
      <rPr>
        <sz val="9"/>
        <rFont val="Tahoma"/>
        <family val="2"/>
      </rPr>
      <t>(0.417 ล้าน)</t>
    </r>
  </si>
  <si>
    <r>
      <t xml:space="preserve">        (2) กิจกรรมจัดตั้งกลุ่มอาชีพเพื่อหารายได้จากการท่องเที่ยว  </t>
    </r>
    <r>
      <rPr>
        <sz val="9"/>
        <rFont val="Tahoma"/>
        <family val="2"/>
      </rPr>
      <t>(0.287 ล้าน)</t>
    </r>
  </si>
  <si>
    <r>
      <t xml:space="preserve">        (3) จัดทำเส้นทางการท่องเที่ยวแบบครบวงจร  </t>
    </r>
    <r>
      <rPr>
        <sz val="9"/>
        <rFont val="Tahoma"/>
        <family val="2"/>
      </rPr>
      <t>(1.1725 ล้าน)</t>
    </r>
  </si>
  <si>
    <r>
      <t xml:space="preserve">        (1) พัฒนาบุคลากรในท้องถิ่นเพื่อสนับสนุนการท่องเที่ยว “มัคคุเทศก์” ประจำถิ่น 
</t>
    </r>
    <r>
      <rPr>
        <sz val="9"/>
        <rFont val="Tahoma"/>
        <family val="2"/>
      </rPr>
      <t xml:space="preserve">  </t>
    </r>
  </si>
  <si>
    <r>
      <t xml:space="preserve">        (2) จัดตั้งศูนย์ท่องเที่ยวและเรียนรู้วิถีชุมชน 
</t>
    </r>
    <r>
      <rPr>
        <sz val="9"/>
        <rFont val="Tahoma"/>
        <family val="2"/>
      </rPr>
      <t xml:space="preserve"> </t>
    </r>
  </si>
  <si>
    <r>
      <t>มีหลายกิจกรรมที่ควรใช้ งปม ปกติของหน่วยงาน และข้อมูลโครงการบางส่วนไม่ชัดเจน</t>
    </r>
    <r>
      <rPr>
        <u/>
        <sz val="9"/>
        <rFont val="Tahoma"/>
        <family val="2"/>
      </rPr>
      <t xml:space="preserve"> </t>
    </r>
  </si>
  <si>
    <r>
      <t>2) ส่งเสริมกิจกรรมเพื่อยกระดับการแก้ไขปัญหาความยากจนของชุมชนสู่การมีคุณภาพชีวิตที่ดี</t>
    </r>
    <r>
      <rPr>
        <sz val="9"/>
        <rFont val="Tahoma"/>
        <family val="2"/>
      </rPr>
      <t xml:space="preserve">
</t>
    </r>
    <r>
      <rPr>
        <i/>
        <sz val="9"/>
        <rFont val="Tahoma"/>
        <family val="2"/>
      </rPr>
      <t xml:space="preserve"> </t>
    </r>
    <r>
      <rPr>
        <sz val="9"/>
        <rFont val="Tahoma"/>
        <family val="2"/>
        <charset val="222"/>
      </rPr>
      <t xml:space="preserve">
</t>
    </r>
  </si>
  <si>
    <r>
      <t>3) ส่งเสริมกิจกรรมเพื่อส่งเสริมชุมชนเข้มแข็งสู่ความสมานฉันท์ในพื้นที่จังหวัดสระบุรี</t>
    </r>
    <r>
      <rPr>
        <sz val="9"/>
        <rFont val="Tahoma"/>
        <family val="2"/>
      </rPr>
      <t xml:space="preserve"> </t>
    </r>
    <r>
      <rPr>
        <i/>
        <sz val="9"/>
        <rFont val="Tahoma"/>
        <family val="2"/>
      </rPr>
      <t xml:space="preserve"> </t>
    </r>
  </si>
  <si>
    <r>
      <t>4) ส่งเสริมกิจกรรมกีฬาและนันทนาการเพื่อแก้ไขปัญหายาเสพติดเชิงบูรณาการ</t>
    </r>
    <r>
      <rPr>
        <sz val="9"/>
        <rFont val="Tahoma"/>
        <family val="2"/>
      </rPr>
      <t xml:space="preserve"> </t>
    </r>
  </si>
  <si>
    <t>จัดกิจกรรมการมีส่วนร่วมของภาคีเครือข่าย เพื่อพัฒนาศักยภาพในการจัดการด้านการท่องเที่ยว ยกระดับมาตรฐานการให้บริการ จัดทำศูนย์บริการย่อยด้านการท่องเที่ยวให้ข้อมูลข่าวสารและบริการด้านการท่องเที่ยวแบบครบวงจร 10 แห่ง (ค่าใช้จ่ายในการทำสื่อประชาสัมพันธ์และแผ่นพับ รวม 4 ล้านบาท)</t>
  </si>
  <si>
    <t>สรุปข้อเสนอ และผลการพิจารณา</t>
  </si>
</sst>
</file>

<file path=xl/styles.xml><?xml version="1.0" encoding="utf-8"?>
<styleSheet xmlns="http://schemas.openxmlformats.org/spreadsheetml/2006/main">
  <numFmts count="6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#,##0_ ;[Red]\-#,##0\ "/>
    <numFmt numFmtId="166" formatCode="_-* #,##0.000_-;\-* #,##0.000_-;_-* &quot;-&quot;??_-;_-@_-"/>
    <numFmt numFmtId="167" formatCode="0.0000"/>
  </numFmts>
  <fonts count="174">
    <font>
      <sz val="11"/>
      <color indexed="8"/>
      <name val="Calibri"/>
      <family val="2"/>
      <charset val="222"/>
    </font>
    <font>
      <sz val="11"/>
      <color indexed="8"/>
      <name val="Tahoma"/>
      <family val="2"/>
      <charset val="222"/>
    </font>
    <font>
      <sz val="11"/>
      <color indexed="8"/>
      <name val="Tahoma"/>
      <family val="2"/>
      <charset val="222"/>
    </font>
    <font>
      <sz val="8"/>
      <color indexed="8"/>
      <name val="Tahoma"/>
      <family val="2"/>
      <charset val="222"/>
    </font>
    <font>
      <b/>
      <sz val="10"/>
      <color indexed="8"/>
      <name val="Tahoma"/>
      <family val="2"/>
    </font>
    <font>
      <sz val="8"/>
      <name val="Tahoma"/>
      <family val="2"/>
      <charset val="222"/>
    </font>
    <font>
      <sz val="8"/>
      <color indexed="8"/>
      <name val="Tahoma"/>
      <family val="2"/>
    </font>
    <font>
      <sz val="8"/>
      <name val="Tahoma"/>
      <family val="2"/>
    </font>
    <font>
      <sz val="10"/>
      <color indexed="8"/>
      <name val="Tahoma"/>
      <family val="2"/>
      <charset val="222"/>
    </font>
    <font>
      <sz val="10"/>
      <color indexed="57"/>
      <name val="Tahoma"/>
      <family val="2"/>
    </font>
    <font>
      <sz val="10"/>
      <color indexed="10"/>
      <name val="Tahoma"/>
      <family val="2"/>
    </font>
    <font>
      <sz val="10"/>
      <color indexed="18"/>
      <name val="Tahoma"/>
      <family val="2"/>
    </font>
    <font>
      <sz val="10"/>
      <color indexed="23"/>
      <name val="Tahoma"/>
      <family val="2"/>
    </font>
    <font>
      <sz val="10"/>
      <color indexed="60"/>
      <name val="Tahoma"/>
      <family val="2"/>
    </font>
    <font>
      <sz val="10"/>
      <color indexed="8"/>
      <name val="Tahoma"/>
      <family val="2"/>
    </font>
    <font>
      <sz val="10"/>
      <name val="Tahoma"/>
      <family val="2"/>
    </font>
    <font>
      <b/>
      <sz val="18"/>
      <color indexed="8"/>
      <name val="BrowalliaUPC"/>
      <family val="2"/>
      <charset val="222"/>
    </font>
    <font>
      <b/>
      <sz val="18"/>
      <color indexed="12"/>
      <name val="BrowalliaUPC"/>
      <family val="2"/>
      <charset val="222"/>
    </font>
    <font>
      <sz val="18"/>
      <color indexed="8"/>
      <name val="BrowalliaUPC"/>
      <family val="2"/>
      <charset val="222"/>
    </font>
    <font>
      <sz val="16"/>
      <color indexed="8"/>
      <name val="BrowalliaUPC"/>
      <family val="2"/>
      <charset val="222"/>
    </font>
    <font>
      <sz val="16"/>
      <name val="BrowalliaUPC"/>
      <family val="2"/>
      <charset val="222"/>
    </font>
    <font>
      <b/>
      <sz val="16"/>
      <color indexed="8"/>
      <name val="BrowalliaUPC"/>
      <family val="2"/>
      <charset val="222"/>
    </font>
    <font>
      <b/>
      <sz val="16"/>
      <color indexed="10"/>
      <name val="BrowalliaUPC"/>
      <family val="2"/>
      <charset val="222"/>
    </font>
    <font>
      <sz val="11"/>
      <color indexed="8"/>
      <name val="Wingdings"/>
      <charset val="2"/>
    </font>
    <font>
      <b/>
      <sz val="12"/>
      <color indexed="8"/>
      <name val="Tahoma"/>
      <family val="2"/>
    </font>
    <font>
      <sz val="12"/>
      <color indexed="8"/>
      <name val="Tahoma"/>
      <family val="2"/>
    </font>
    <font>
      <b/>
      <sz val="10"/>
      <name val="Tahoma"/>
      <family val="2"/>
    </font>
    <font>
      <sz val="11"/>
      <color indexed="12"/>
      <name val="Tahoma"/>
      <family val="2"/>
      <charset val="222"/>
    </font>
    <font>
      <sz val="16"/>
      <color indexed="12"/>
      <name val="BrowalliaUPC"/>
      <family val="2"/>
      <charset val="222"/>
    </font>
    <font>
      <b/>
      <sz val="9"/>
      <color indexed="8"/>
      <name val="Tahoma"/>
      <family val="2"/>
    </font>
    <font>
      <sz val="9"/>
      <color indexed="8"/>
      <name val="Tahoma"/>
      <family val="2"/>
      <charset val="222"/>
    </font>
    <font>
      <sz val="9"/>
      <color indexed="8"/>
      <name val="Tahoma"/>
      <family val="2"/>
    </font>
    <font>
      <sz val="9"/>
      <color indexed="8"/>
      <name val="Wingdings"/>
      <charset val="2"/>
    </font>
    <font>
      <sz val="9"/>
      <color indexed="12"/>
      <name val="Tahoma"/>
      <family val="2"/>
      <charset val="222"/>
    </font>
    <font>
      <sz val="9"/>
      <name val="Tahoma"/>
      <family val="2"/>
      <charset val="222"/>
    </font>
    <font>
      <sz val="9"/>
      <color indexed="57"/>
      <name val="Tahoma"/>
      <family val="2"/>
      <charset val="222"/>
    </font>
    <font>
      <sz val="16"/>
      <color indexed="8"/>
      <name val="Browallia New"/>
      <family val="2"/>
    </font>
    <font>
      <sz val="16"/>
      <name val="Browallia New"/>
      <family val="2"/>
    </font>
    <font>
      <sz val="9"/>
      <color indexed="12"/>
      <name val="Tahoma"/>
      <family val="2"/>
    </font>
    <font>
      <b/>
      <sz val="9"/>
      <name val="Tahoma"/>
      <family val="2"/>
    </font>
    <font>
      <sz val="11"/>
      <name val="Tahoma"/>
      <family val="2"/>
      <charset val="222"/>
    </font>
    <font>
      <sz val="12"/>
      <name val="Tahoma"/>
      <family val="2"/>
    </font>
    <font>
      <sz val="9"/>
      <color indexed="10"/>
      <name val="Tahoma"/>
      <family val="2"/>
    </font>
    <font>
      <b/>
      <sz val="14"/>
      <color indexed="10"/>
      <name val="Cordia New"/>
      <family val="2"/>
    </font>
    <font>
      <sz val="11"/>
      <color indexed="8"/>
      <name val="Calibri"/>
      <family val="2"/>
    </font>
    <font>
      <sz val="14"/>
      <color indexed="8"/>
      <name val="Cordia New"/>
      <family val="2"/>
    </font>
    <font>
      <sz val="14"/>
      <color indexed="60"/>
      <name val="Cordia New"/>
      <family val="2"/>
    </font>
    <font>
      <sz val="7"/>
      <color indexed="8"/>
      <name val="Times New Roman"/>
      <family val="1"/>
    </font>
    <font>
      <sz val="14"/>
      <color indexed="10"/>
      <name val="Cordia New"/>
      <family val="2"/>
    </font>
    <font>
      <sz val="11"/>
      <color indexed="12"/>
      <name val="Calibri"/>
      <family val="2"/>
    </font>
    <font>
      <sz val="14"/>
      <color indexed="12"/>
      <name val="Cordia New"/>
      <family val="2"/>
    </font>
    <font>
      <sz val="14"/>
      <color indexed="36"/>
      <name val="Cordia New"/>
      <family val="2"/>
    </font>
    <font>
      <strike/>
      <sz val="14"/>
      <color indexed="8"/>
      <name val="Cordia New"/>
      <family val="2"/>
    </font>
    <font>
      <strike/>
      <sz val="14"/>
      <color indexed="12"/>
      <name val="Cordia New"/>
      <family val="2"/>
    </font>
    <font>
      <sz val="14"/>
      <color indexed="56"/>
      <name val="Browallia New"/>
      <family val="2"/>
    </font>
    <font>
      <sz val="14"/>
      <color indexed="17"/>
      <name val="Browallia New"/>
      <family val="2"/>
    </font>
    <font>
      <sz val="14"/>
      <color indexed="18"/>
      <name val="Browallia New"/>
      <family val="2"/>
    </font>
    <font>
      <b/>
      <sz val="11"/>
      <color indexed="12"/>
      <name val="Calibri"/>
      <family val="2"/>
    </font>
    <font>
      <sz val="7"/>
      <color indexed="12"/>
      <name val="Times New Roman"/>
      <family val="1"/>
    </font>
    <font>
      <b/>
      <sz val="14"/>
      <color indexed="12"/>
      <name val="Cordia New"/>
      <family val="2"/>
    </font>
    <font>
      <b/>
      <u/>
      <sz val="14"/>
      <color indexed="12"/>
      <name val="Cordia New"/>
      <family val="2"/>
    </font>
    <font>
      <sz val="10"/>
      <name val="Arial"/>
      <family val="2"/>
    </font>
    <font>
      <b/>
      <sz val="14"/>
      <color indexed="56"/>
      <name val="BrowalliaUPC"/>
      <family val="2"/>
      <charset val="222"/>
    </font>
    <font>
      <b/>
      <sz val="12"/>
      <color indexed="60"/>
      <name val="BrowalliaUPC"/>
      <family val="2"/>
      <charset val="222"/>
    </font>
    <font>
      <sz val="12"/>
      <color indexed="8"/>
      <name val="BrowalliaUPC"/>
      <family val="2"/>
      <charset val="222"/>
    </font>
    <font>
      <sz val="14"/>
      <color indexed="30"/>
      <name val="Cordia New"/>
      <family val="2"/>
    </font>
    <font>
      <sz val="14"/>
      <color indexed="9"/>
      <name val="Cordia New"/>
      <family val="2"/>
    </font>
    <font>
      <sz val="9"/>
      <color indexed="56"/>
      <name val="Tahoma"/>
      <family val="2"/>
    </font>
    <font>
      <sz val="9"/>
      <color indexed="60"/>
      <name val="Tahoma"/>
      <family val="2"/>
    </font>
    <font>
      <sz val="9"/>
      <color indexed="60"/>
      <name val="Tahoma"/>
      <family val="2"/>
      <charset val="222"/>
    </font>
    <font>
      <sz val="9"/>
      <color indexed="28"/>
      <name val="Tahoma"/>
      <family val="2"/>
    </font>
    <font>
      <sz val="14"/>
      <name val="Cordia New"/>
      <family val="2"/>
    </font>
    <font>
      <sz val="14"/>
      <color indexed="28"/>
      <name val="Cordia New"/>
      <family val="2"/>
    </font>
    <font>
      <sz val="9"/>
      <color indexed="30"/>
      <name val="Tahoma"/>
      <family val="2"/>
    </font>
    <font>
      <u/>
      <sz val="9"/>
      <color indexed="30"/>
      <name val="Tahoma"/>
      <family val="2"/>
    </font>
    <font>
      <sz val="9"/>
      <name val="Tahoma"/>
      <family val="2"/>
    </font>
    <font>
      <b/>
      <sz val="9"/>
      <color indexed="12"/>
      <name val="Tahoma"/>
      <family val="2"/>
    </font>
    <font>
      <u/>
      <sz val="14"/>
      <color indexed="8"/>
      <name val="Cordia New"/>
      <family val="2"/>
    </font>
    <font>
      <b/>
      <sz val="72"/>
      <color indexed="8"/>
      <name val="BrowalliaUPC"/>
      <family val="2"/>
      <charset val="222"/>
    </font>
    <font>
      <b/>
      <sz val="48"/>
      <color indexed="8"/>
      <name val="BrowalliaUPC"/>
      <family val="2"/>
      <charset val="222"/>
    </font>
    <font>
      <b/>
      <sz val="60"/>
      <color indexed="8"/>
      <name val="BrowalliaUPC"/>
      <family val="2"/>
      <charset val="222"/>
    </font>
    <font>
      <sz val="11"/>
      <color indexed="10"/>
      <name val="Calibri"/>
      <family val="2"/>
      <charset val="222"/>
    </font>
    <font>
      <sz val="11"/>
      <color indexed="60"/>
      <name val="Wingdings"/>
      <charset val="2"/>
    </font>
    <font>
      <b/>
      <sz val="16"/>
      <color indexed="10"/>
      <name val="Browallia New"/>
      <family val="2"/>
    </font>
    <font>
      <sz val="16"/>
      <color indexed="10"/>
      <name val="Browallia New"/>
      <family val="2"/>
    </font>
    <font>
      <sz val="16"/>
      <color indexed="48"/>
      <name val="Browallia New"/>
      <family val="2"/>
    </font>
    <font>
      <sz val="9"/>
      <color indexed="10"/>
      <name val="Tahoma"/>
      <family val="2"/>
    </font>
    <font>
      <sz val="9"/>
      <color indexed="30"/>
      <name val="Tahoma"/>
      <family val="2"/>
      <charset val="222"/>
    </font>
    <font>
      <sz val="9"/>
      <name val="Cambria"/>
      <family val="2"/>
    </font>
    <font>
      <sz val="9"/>
      <color indexed="30"/>
      <name val="Tahoma"/>
      <family val="2"/>
    </font>
    <font>
      <b/>
      <sz val="9"/>
      <color indexed="60"/>
      <name val="Tahoma"/>
      <family val="2"/>
    </font>
    <font>
      <b/>
      <sz val="16"/>
      <color indexed="36"/>
      <name val="Browallia New"/>
      <family val="2"/>
    </font>
    <font>
      <b/>
      <sz val="14"/>
      <color indexed="8"/>
      <name val="Cordia New"/>
      <family val="2"/>
    </font>
    <font>
      <sz val="10"/>
      <color indexed="8"/>
      <name val="Tahoma"/>
      <family val="2"/>
    </font>
    <font>
      <b/>
      <sz val="14"/>
      <color indexed="12"/>
      <name val="Cordia New"/>
      <family val="2"/>
    </font>
    <font>
      <b/>
      <sz val="14"/>
      <color indexed="10"/>
      <name val="Cordia New"/>
      <family val="2"/>
    </font>
    <font>
      <sz val="11"/>
      <color indexed="8"/>
      <name val="Calibri"/>
      <family val="2"/>
    </font>
    <font>
      <b/>
      <sz val="11"/>
      <color indexed="60"/>
      <name val="Calibri"/>
      <family val="2"/>
    </font>
    <font>
      <b/>
      <sz val="11"/>
      <color indexed="12"/>
      <name val="Calibri"/>
      <family val="2"/>
    </font>
    <font>
      <b/>
      <sz val="14"/>
      <color indexed="8"/>
      <name val="Browallia New"/>
      <family val="2"/>
    </font>
    <font>
      <sz val="14"/>
      <color indexed="8"/>
      <name val="Cordia New"/>
      <family val="2"/>
    </font>
    <font>
      <b/>
      <sz val="14"/>
      <color indexed="60"/>
      <name val="Cordia New"/>
      <family val="2"/>
    </font>
    <font>
      <b/>
      <sz val="11"/>
      <color indexed="30"/>
      <name val="Calibri"/>
      <family val="2"/>
    </font>
    <font>
      <b/>
      <sz val="11"/>
      <color indexed="21"/>
      <name val="Calibri"/>
      <family val="2"/>
    </font>
    <font>
      <b/>
      <sz val="11"/>
      <color indexed="8"/>
      <name val="Calibri"/>
      <family val="2"/>
    </font>
    <font>
      <sz val="14"/>
      <color indexed="10"/>
      <name val="Cordia New"/>
      <family val="2"/>
    </font>
    <font>
      <sz val="11"/>
      <color indexed="12"/>
      <name val="Calibri"/>
      <family val="2"/>
    </font>
    <font>
      <sz val="14"/>
      <color indexed="12"/>
      <name val="Cordia New"/>
      <family val="2"/>
    </font>
    <font>
      <sz val="14"/>
      <color indexed="9"/>
      <name val="Cordia New"/>
      <family val="2"/>
    </font>
    <font>
      <sz val="14"/>
      <color indexed="17"/>
      <name val="Cordia New"/>
      <family val="2"/>
    </font>
    <font>
      <sz val="8"/>
      <color indexed="8"/>
      <name val="Tahoma"/>
      <family val="2"/>
    </font>
    <font>
      <b/>
      <sz val="8"/>
      <color indexed="21"/>
      <name val="Tahoma"/>
      <family val="2"/>
    </font>
    <font>
      <sz val="14"/>
      <color indexed="8"/>
      <name val="Calibri"/>
      <family val="2"/>
      <charset val="222"/>
    </font>
    <font>
      <b/>
      <sz val="14"/>
      <color indexed="60"/>
      <name val="BrowalliaUPC"/>
      <family val="2"/>
      <charset val="222"/>
    </font>
    <font>
      <sz val="14"/>
      <color indexed="8"/>
      <name val="BrowalliaUPC"/>
      <family val="2"/>
      <charset val="222"/>
    </font>
    <font>
      <sz val="14"/>
      <color indexed="60"/>
      <name val="BrowalliaUPC"/>
      <family val="2"/>
      <charset val="222"/>
    </font>
    <font>
      <sz val="14"/>
      <color indexed="30"/>
      <name val="BrowalliaUPC"/>
      <family val="2"/>
      <charset val="222"/>
    </font>
    <font>
      <b/>
      <sz val="14"/>
      <color indexed="8"/>
      <name val="BrowalliaUPC"/>
      <family val="2"/>
      <charset val="222"/>
    </font>
    <font>
      <sz val="14"/>
      <color indexed="56"/>
      <name val="BrowalliaUPC"/>
      <family val="2"/>
      <charset val="222"/>
    </font>
    <font>
      <sz val="14"/>
      <color indexed="9"/>
      <name val="BrowalliaUPC"/>
      <family val="2"/>
      <charset val="222"/>
    </font>
    <font>
      <i/>
      <sz val="12"/>
      <color indexed="60"/>
      <name val="BrowalliaUPC"/>
      <family val="2"/>
      <charset val="222"/>
    </font>
    <font>
      <sz val="12"/>
      <color indexed="8"/>
      <name val="BrowalliaUPC"/>
      <family val="2"/>
      <charset val="222"/>
    </font>
    <font>
      <b/>
      <i/>
      <sz val="12"/>
      <color indexed="30"/>
      <name val="BrowalliaUPC"/>
      <family val="2"/>
      <charset val="222"/>
    </font>
    <font>
      <sz val="9"/>
      <color indexed="10"/>
      <name val="Tahoma"/>
      <family val="2"/>
      <charset val="222"/>
    </font>
    <font>
      <sz val="9"/>
      <color indexed="56"/>
      <name val="Tahoma"/>
      <family val="2"/>
      <charset val="222"/>
    </font>
    <font>
      <b/>
      <sz val="16"/>
      <color indexed="56"/>
      <name val="Browallia New"/>
      <family val="2"/>
    </font>
    <font>
      <sz val="8"/>
      <name val="Calibri"/>
      <family val="2"/>
      <charset val="222"/>
    </font>
    <font>
      <u/>
      <sz val="9"/>
      <color indexed="10"/>
      <name val="Tahoma"/>
      <family val="2"/>
    </font>
    <font>
      <u/>
      <sz val="9"/>
      <color indexed="60"/>
      <name val="Tahoma"/>
      <family val="2"/>
    </font>
    <font>
      <u/>
      <sz val="9"/>
      <name val="Tahoma"/>
      <family val="2"/>
    </font>
    <font>
      <b/>
      <u/>
      <sz val="9"/>
      <color indexed="30"/>
      <name val="Tahoma"/>
      <family val="2"/>
    </font>
    <font>
      <b/>
      <u/>
      <sz val="9"/>
      <color indexed="60"/>
      <name val="Tahoma"/>
      <family val="2"/>
    </font>
    <font>
      <b/>
      <sz val="9"/>
      <color indexed="30"/>
      <name val="Tahoma"/>
      <family val="2"/>
    </font>
    <font>
      <b/>
      <u/>
      <sz val="10"/>
      <color indexed="30"/>
      <name val="Tahoma"/>
      <family val="2"/>
    </font>
    <font>
      <b/>
      <u/>
      <sz val="20"/>
      <color indexed="8"/>
      <name val="BrowalliaUPC"/>
      <family val="2"/>
      <charset val="222"/>
    </font>
    <font>
      <b/>
      <u/>
      <sz val="20"/>
      <color indexed="10"/>
      <name val="BrowalliaUPC"/>
      <family val="2"/>
      <charset val="222"/>
    </font>
    <font>
      <i/>
      <sz val="9"/>
      <color indexed="56"/>
      <name val="Tahoma"/>
      <family val="2"/>
    </font>
    <font>
      <i/>
      <sz val="9"/>
      <color indexed="60"/>
      <name val="Tahoma"/>
      <family val="2"/>
    </font>
    <font>
      <i/>
      <u/>
      <sz val="9"/>
      <color indexed="56"/>
      <name val="Tahoma"/>
      <family val="2"/>
    </font>
    <font>
      <i/>
      <sz val="9"/>
      <name val="Tahoma"/>
      <family val="2"/>
    </font>
    <font>
      <i/>
      <u/>
      <sz val="9"/>
      <name val="Tahoma"/>
      <family val="2"/>
    </font>
    <font>
      <b/>
      <u/>
      <sz val="9"/>
      <color indexed="56"/>
      <name val="Tahoma"/>
      <family val="2"/>
    </font>
    <font>
      <u/>
      <sz val="9"/>
      <color indexed="56"/>
      <name val="Tahoma"/>
      <family val="2"/>
    </font>
    <font>
      <b/>
      <u/>
      <sz val="9"/>
      <color indexed="10"/>
      <name val="Tahoma"/>
      <family val="2"/>
    </font>
    <font>
      <sz val="9"/>
      <color indexed="36"/>
      <name val="Wingdings"/>
      <charset val="2"/>
    </font>
    <font>
      <sz val="9"/>
      <color indexed="10"/>
      <name val="Tahoma"/>
      <family val="2"/>
      <charset val="222"/>
    </font>
    <font>
      <sz val="9"/>
      <color indexed="56"/>
      <name val="Tahoma"/>
      <family val="2"/>
    </font>
    <font>
      <sz val="9"/>
      <color indexed="60"/>
      <name val="Tahoma"/>
      <family val="2"/>
    </font>
    <font>
      <sz val="9"/>
      <color indexed="60"/>
      <name val="Tahoma"/>
      <family val="2"/>
      <charset val="222"/>
    </font>
    <font>
      <i/>
      <sz val="9"/>
      <color indexed="56"/>
      <name val="Tahoma"/>
      <family val="2"/>
    </font>
    <font>
      <b/>
      <sz val="9"/>
      <color indexed="60"/>
      <name val="Tahoma"/>
      <family val="2"/>
    </font>
    <font>
      <i/>
      <sz val="9"/>
      <color indexed="10"/>
      <name val="Tahoma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i/>
      <sz val="9"/>
      <color indexed="30"/>
      <name val="Tahoma"/>
      <family val="2"/>
    </font>
    <font>
      <sz val="9"/>
      <color indexed="36"/>
      <name val="Tahoma"/>
      <family val="2"/>
    </font>
    <font>
      <sz val="8"/>
      <color indexed="30"/>
      <name val="Tahoma"/>
      <family val="2"/>
      <charset val="222"/>
    </font>
    <font>
      <sz val="9"/>
      <color indexed="56"/>
      <name val="Tahoma"/>
      <family val="2"/>
    </font>
    <font>
      <sz val="9"/>
      <color indexed="10"/>
      <name val="Tahoma"/>
      <family val="2"/>
    </font>
    <font>
      <sz val="9"/>
      <color indexed="10"/>
      <name val="Wingdings"/>
      <charset val="2"/>
    </font>
    <font>
      <sz val="9"/>
      <color indexed="36"/>
      <name val="Tahoma"/>
      <family val="2"/>
      <charset val="222"/>
    </font>
    <font>
      <b/>
      <sz val="9"/>
      <color indexed="36"/>
      <name val="Tahoma"/>
      <family val="2"/>
      <charset val="222"/>
    </font>
    <font>
      <sz val="9"/>
      <color indexed="60"/>
      <name val="Tahoma"/>
      <family val="2"/>
      <charset val="222"/>
    </font>
    <font>
      <b/>
      <sz val="9"/>
      <color indexed="60"/>
      <name val="Tahoma"/>
      <family val="2"/>
      <charset val="222"/>
    </font>
    <font>
      <b/>
      <sz val="7"/>
      <color indexed="60"/>
      <name val="Tahoma"/>
      <family val="2"/>
      <charset val="222"/>
    </font>
    <font>
      <b/>
      <sz val="7"/>
      <color indexed="36"/>
      <name val="Tahoma"/>
      <family val="2"/>
      <charset val="222"/>
    </font>
    <font>
      <b/>
      <sz val="16"/>
      <color indexed="8"/>
      <name val="Browallia New"/>
      <family val="2"/>
    </font>
    <font>
      <sz val="16"/>
      <color indexed="8"/>
      <name val="Browallia New"/>
      <family val="2"/>
    </font>
    <font>
      <u/>
      <sz val="16"/>
      <color indexed="8"/>
      <name val="Browallia New"/>
      <family val="2"/>
    </font>
    <font>
      <b/>
      <sz val="10"/>
      <name val="Tahoma"/>
      <family val="2"/>
      <charset val="222"/>
    </font>
    <font>
      <b/>
      <sz val="9"/>
      <name val="Tahoma"/>
      <family val="2"/>
      <charset val="222"/>
    </font>
    <font>
      <sz val="11"/>
      <color theme="1"/>
      <name val="Calibri"/>
      <family val="2"/>
      <charset val="222"/>
      <scheme val="minor"/>
    </font>
    <font>
      <sz val="12"/>
      <color indexed="8"/>
      <name val="Browallia New"/>
      <family val="2"/>
    </font>
    <font>
      <sz val="10"/>
      <name val="Tahoma"/>
      <family val="2"/>
      <charset val="222"/>
    </font>
  </fonts>
  <fills count="1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/>
      <right style="hair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/>
      <top style="dotted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0" fontId="171" fillId="0" borderId="0"/>
    <xf numFmtId="0" fontId="17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1" fillId="0" borderId="0"/>
    <xf numFmtId="0" fontId="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</cellStyleXfs>
  <cellXfs count="736">
    <xf numFmtId="0" fontId="0" fillId="0" borderId="0" xfId="0"/>
    <xf numFmtId="0" fontId="8" fillId="0" borderId="0" xfId="0" applyFont="1"/>
    <xf numFmtId="0" fontId="4" fillId="2" borderId="1" xfId="0" applyFont="1" applyFill="1" applyBorder="1"/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textRotation="90" wrapText="1"/>
    </xf>
    <xf numFmtId="0" fontId="8" fillId="0" borderId="0" xfId="0" applyFont="1" applyFill="1"/>
    <xf numFmtId="0" fontId="14" fillId="0" borderId="3" xfId="0" applyFont="1" applyFill="1" applyBorder="1"/>
    <xf numFmtId="164" fontId="15" fillId="0" borderId="2" xfId="4" applyNumberFormat="1" applyFont="1" applyBorder="1"/>
    <xf numFmtId="0" fontId="16" fillId="0" borderId="0" xfId="0" applyFont="1"/>
    <xf numFmtId="0" fontId="18" fillId="0" borderId="0" xfId="0" applyFont="1"/>
    <xf numFmtId="0" fontId="18" fillId="0" borderId="0" xfId="0" applyFont="1" applyAlignment="1">
      <alignment horizontal="center"/>
    </xf>
    <xf numFmtId="43" fontId="18" fillId="0" borderId="0" xfId="4" applyFont="1"/>
    <xf numFmtId="0" fontId="19" fillId="0" borderId="0" xfId="0" applyFont="1"/>
    <xf numFmtId="0" fontId="19" fillId="0" borderId="0" xfId="0" applyFont="1" applyAlignment="1">
      <alignment horizontal="center"/>
    </xf>
    <xf numFmtId="43" fontId="19" fillId="0" borderId="0" xfId="4" applyFont="1"/>
    <xf numFmtId="0" fontId="19" fillId="0" borderId="1" xfId="0" applyFont="1" applyFill="1" applyBorder="1" applyAlignment="1">
      <alignment horizontal="center" wrapText="1"/>
    </xf>
    <xf numFmtId="43" fontId="19" fillId="0" borderId="1" xfId="4" applyFont="1" applyFill="1" applyBorder="1" applyAlignment="1">
      <alignment horizontal="center" wrapText="1"/>
    </xf>
    <xf numFmtId="0" fontId="19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/>
    </xf>
    <xf numFmtId="164" fontId="19" fillId="0" borderId="4" xfId="4" applyNumberFormat="1" applyFont="1" applyBorder="1"/>
    <xf numFmtId="0" fontId="19" fillId="0" borderId="5" xfId="0" applyFont="1" applyBorder="1" applyAlignment="1">
      <alignment horizontal="center" vertical="center"/>
    </xf>
    <xf numFmtId="0" fontId="14" fillId="0" borderId="0" xfId="0" applyFont="1"/>
    <xf numFmtId="164" fontId="14" fillId="0" borderId="0" xfId="4" applyNumberFormat="1" applyFont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14" fillId="0" borderId="9" xfId="0" applyFont="1" applyFill="1" applyBorder="1"/>
    <xf numFmtId="0" fontId="14" fillId="0" borderId="10" xfId="0" applyFont="1" applyFill="1" applyBorder="1"/>
    <xf numFmtId="0" fontId="14" fillId="0" borderId="10" xfId="0" applyFont="1" applyFill="1" applyBorder="1" applyAlignment="1">
      <alignment wrapText="1"/>
    </xf>
    <xf numFmtId="0" fontId="14" fillId="0" borderId="11" xfId="0" applyFont="1" applyFill="1" applyBorder="1"/>
    <xf numFmtId="0" fontId="14" fillId="0" borderId="12" xfId="0" applyFont="1" applyFill="1" applyBorder="1"/>
    <xf numFmtId="0" fontId="14" fillId="0" borderId="13" xfId="0" applyFont="1" applyFill="1" applyBorder="1"/>
    <xf numFmtId="0" fontId="14" fillId="0" borderId="5" xfId="0" applyFont="1" applyFill="1" applyBorder="1"/>
    <xf numFmtId="0" fontId="14" fillId="0" borderId="5" xfId="0" applyFont="1" applyFill="1" applyBorder="1" applyAlignment="1">
      <alignment wrapText="1"/>
    </xf>
    <xf numFmtId="0" fontId="14" fillId="3" borderId="14" xfId="0" applyFont="1" applyFill="1" applyBorder="1" applyAlignment="1">
      <alignment horizontal="center" textRotation="90" wrapText="1"/>
    </xf>
    <xf numFmtId="0" fontId="14" fillId="3" borderId="15" xfId="0" applyFont="1" applyFill="1" applyBorder="1" applyAlignment="1">
      <alignment horizontal="center" textRotation="90" wrapText="1"/>
    </xf>
    <xf numFmtId="0" fontId="14" fillId="3" borderId="16" xfId="0" applyFont="1" applyFill="1" applyBorder="1" applyAlignment="1">
      <alignment horizontal="center" textRotation="90" wrapText="1"/>
    </xf>
    <xf numFmtId="0" fontId="14" fillId="4" borderId="14" xfId="0" applyFont="1" applyFill="1" applyBorder="1" applyAlignment="1">
      <alignment horizontal="center" textRotation="90" wrapText="1"/>
    </xf>
    <xf numFmtId="0" fontId="14" fillId="4" borderId="15" xfId="0" applyFont="1" applyFill="1" applyBorder="1" applyAlignment="1">
      <alignment horizontal="center" textRotation="90" wrapText="1"/>
    </xf>
    <xf numFmtId="0" fontId="14" fillId="4" borderId="16" xfId="0" applyFont="1" applyFill="1" applyBorder="1" applyAlignment="1">
      <alignment horizontal="center" textRotation="90" wrapText="1"/>
    </xf>
    <xf numFmtId="0" fontId="14" fillId="2" borderId="14" xfId="0" applyFont="1" applyFill="1" applyBorder="1" applyAlignment="1">
      <alignment horizontal="center" textRotation="90" wrapText="1"/>
    </xf>
    <xf numFmtId="0" fontId="14" fillId="2" borderId="15" xfId="0" applyFont="1" applyFill="1" applyBorder="1" applyAlignment="1">
      <alignment horizontal="center" textRotation="90" wrapText="1"/>
    </xf>
    <xf numFmtId="0" fontId="14" fillId="2" borderId="16" xfId="0" applyFont="1" applyFill="1" applyBorder="1" applyAlignment="1">
      <alignment horizontal="center" textRotation="90" wrapText="1"/>
    </xf>
    <xf numFmtId="0" fontId="14" fillId="5" borderId="14" xfId="0" applyFont="1" applyFill="1" applyBorder="1" applyAlignment="1">
      <alignment horizontal="center" textRotation="90" wrapText="1"/>
    </xf>
    <xf numFmtId="0" fontId="14" fillId="5" borderId="17" xfId="0" applyFont="1" applyFill="1" applyBorder="1" applyAlignment="1">
      <alignment horizontal="center" textRotation="90" wrapText="1"/>
    </xf>
    <xf numFmtId="0" fontId="14" fillId="2" borderId="2" xfId="0" applyFont="1" applyFill="1" applyBorder="1" applyAlignment="1">
      <alignment horizontal="center" textRotation="90" wrapText="1"/>
    </xf>
    <xf numFmtId="0" fontId="4" fillId="0" borderId="2" xfId="0" applyFont="1" applyBorder="1" applyAlignment="1">
      <alignment horizontal="center" vertical="center" wrapText="1"/>
    </xf>
    <xf numFmtId="0" fontId="14" fillId="0" borderId="18" xfId="0" applyFont="1" applyFill="1" applyBorder="1"/>
    <xf numFmtId="0" fontId="14" fillId="0" borderId="18" xfId="0" applyFont="1" applyFill="1" applyBorder="1" applyAlignment="1">
      <alignment horizontal="right" readingOrder="1"/>
    </xf>
    <xf numFmtId="0" fontId="14" fillId="0" borderId="0" xfId="0" applyFont="1" applyFill="1" applyBorder="1" applyAlignment="1">
      <alignment horizontal="right" readingOrder="1"/>
    </xf>
    <xf numFmtId="164" fontId="15" fillId="0" borderId="19" xfId="4" applyNumberFormat="1" applyFont="1" applyBorder="1"/>
    <xf numFmtId="0" fontId="14" fillId="0" borderId="20" xfId="0" applyFont="1" applyFill="1" applyBorder="1"/>
    <xf numFmtId="0" fontId="14" fillId="0" borderId="21" xfId="0" applyFont="1" applyFill="1" applyBorder="1"/>
    <xf numFmtId="0" fontId="14" fillId="0" borderId="22" xfId="0" applyFont="1" applyFill="1" applyBorder="1"/>
    <xf numFmtId="0" fontId="14" fillId="0" borderId="23" xfId="0" applyFont="1" applyFill="1" applyBorder="1"/>
    <xf numFmtId="0" fontId="14" fillId="0" borderId="24" xfId="0" applyFont="1" applyFill="1" applyBorder="1"/>
    <xf numFmtId="0" fontId="14" fillId="0" borderId="25" xfId="0" applyFont="1" applyFill="1" applyBorder="1"/>
    <xf numFmtId="0" fontId="14" fillId="0" borderId="25" xfId="0" applyFont="1" applyFill="1" applyBorder="1" applyAlignment="1">
      <alignment wrapText="1"/>
    </xf>
    <xf numFmtId="0" fontId="14" fillId="0" borderId="15" xfId="0" applyFont="1" applyFill="1" applyBorder="1" applyAlignment="1">
      <alignment horizontal="center"/>
    </xf>
    <xf numFmtId="0" fontId="14" fillId="0" borderId="26" xfId="0" applyFont="1" applyFill="1" applyBorder="1" applyAlignment="1">
      <alignment horizontal="center"/>
    </xf>
    <xf numFmtId="164" fontId="15" fillId="0" borderId="27" xfId="4" applyNumberFormat="1" applyFont="1" applyBorder="1"/>
    <xf numFmtId="0" fontId="14" fillId="0" borderId="28" xfId="0" applyFont="1" applyFill="1" applyBorder="1" applyAlignment="1">
      <alignment horizontal="center"/>
    </xf>
    <xf numFmtId="0" fontId="14" fillId="0" borderId="29" xfId="0" applyFont="1" applyFill="1" applyBorder="1"/>
    <xf numFmtId="0" fontId="22" fillId="0" borderId="0" xfId="0" applyFont="1"/>
    <xf numFmtId="0" fontId="23" fillId="0" borderId="10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5" xfId="0" applyFont="1" applyBorder="1" applyAlignment="1">
      <alignment horizontal="center"/>
    </xf>
    <xf numFmtId="0" fontId="23" fillId="0" borderId="25" xfId="0" applyFont="1" applyBorder="1" applyAlignment="1">
      <alignment horizontal="center"/>
    </xf>
    <xf numFmtId="0" fontId="9" fillId="0" borderId="29" xfId="0" applyFont="1" applyFill="1" applyBorder="1" applyAlignment="1">
      <alignment vertical="center"/>
    </xf>
    <xf numFmtId="0" fontId="10" fillId="0" borderId="30" xfId="0" applyFont="1" applyBorder="1"/>
    <xf numFmtId="0" fontId="11" fillId="0" borderId="29" xfId="0" applyFont="1" applyFill="1" applyBorder="1" applyAlignment="1"/>
    <xf numFmtId="0" fontId="13" fillId="0" borderId="29" xfId="0" applyFont="1" applyFill="1" applyBorder="1" applyAlignment="1"/>
    <xf numFmtId="0" fontId="12" fillId="0" borderId="29" xfId="0" applyFont="1" applyFill="1" applyBorder="1" applyAlignment="1"/>
    <xf numFmtId="0" fontId="9" fillId="0" borderId="31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8" fillId="0" borderId="25" xfId="0" applyFont="1" applyFill="1" applyBorder="1" applyAlignment="1">
      <alignment horizontal="center"/>
    </xf>
    <xf numFmtId="0" fontId="24" fillId="0" borderId="0" xfId="0" applyFont="1"/>
    <xf numFmtId="0" fontId="25" fillId="0" borderId="0" xfId="0" applyFont="1"/>
    <xf numFmtId="0" fontId="16" fillId="0" borderId="0" xfId="0" applyFont="1" applyAlignment="1">
      <alignment horizontal="center"/>
    </xf>
    <xf numFmtId="43" fontId="16" fillId="0" borderId="0" xfId="4" applyFont="1"/>
    <xf numFmtId="0" fontId="21" fillId="0" borderId="0" xfId="0" applyFont="1" applyAlignment="1">
      <alignment horizontal="center"/>
    </xf>
    <xf numFmtId="43" fontId="21" fillId="0" borderId="0" xfId="4" applyFont="1"/>
    <xf numFmtId="0" fontId="14" fillId="6" borderId="18" xfId="0" applyFont="1" applyFill="1" applyBorder="1" applyAlignment="1">
      <alignment horizontal="center" textRotation="90"/>
    </xf>
    <xf numFmtId="0" fontId="14" fillId="3" borderId="18" xfId="0" applyFont="1" applyFill="1" applyBorder="1" applyAlignment="1">
      <alignment horizontal="center" textRotation="90" wrapText="1"/>
    </xf>
    <xf numFmtId="0" fontId="7" fillId="0" borderId="32" xfId="0" applyFont="1" applyFill="1" applyBorder="1" applyAlignment="1">
      <alignment horizontal="center" textRotation="90" wrapText="1"/>
    </xf>
    <xf numFmtId="0" fontId="6" fillId="0" borderId="32" xfId="0" applyFont="1" applyFill="1" applyBorder="1" applyAlignment="1">
      <alignment horizontal="center" textRotation="90" wrapText="1"/>
    </xf>
    <xf numFmtId="0" fontId="26" fillId="0" borderId="1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27" fillId="0" borderId="33" xfId="0" quotePrefix="1" applyFont="1" applyFill="1" applyBorder="1" applyAlignment="1">
      <alignment horizontal="left" vertical="center" wrapText="1"/>
    </xf>
    <xf numFmtId="0" fontId="27" fillId="0" borderId="1" xfId="0" quotePrefix="1" applyFont="1" applyFill="1" applyBorder="1" applyAlignment="1">
      <alignment horizontal="left" vertical="center" wrapText="1"/>
    </xf>
    <xf numFmtId="0" fontId="27" fillId="0" borderId="34" xfId="0" quotePrefix="1" applyFont="1" applyFill="1" applyBorder="1" applyAlignment="1">
      <alignment horizontal="left" vertical="center" wrapText="1"/>
    </xf>
    <xf numFmtId="0" fontId="15" fillId="0" borderId="2" xfId="0" applyFont="1" applyBorder="1" applyAlignment="1">
      <alignment vertical="center" wrapText="1"/>
    </xf>
    <xf numFmtId="0" fontId="15" fillId="0" borderId="27" xfId="0" applyFont="1" applyBorder="1" applyAlignment="1">
      <alignment vertical="center" wrapText="1"/>
    </xf>
    <xf numFmtId="0" fontId="15" fillId="0" borderId="19" xfId="0" applyFont="1" applyBorder="1" applyAlignment="1">
      <alignment vertical="center" wrapText="1"/>
    </xf>
    <xf numFmtId="164" fontId="28" fillId="0" borderId="0" xfId="4" applyNumberFormat="1" applyFont="1" applyBorder="1" applyAlignment="1">
      <alignment horizontal="center"/>
    </xf>
    <xf numFmtId="0" fontId="30" fillId="0" borderId="0" xfId="0" applyFont="1"/>
    <xf numFmtId="0" fontId="30" fillId="0" borderId="0" xfId="0" applyFont="1" applyAlignment="1">
      <alignment textRotation="90" wrapText="1"/>
    </xf>
    <xf numFmtId="0" fontId="30" fillId="0" borderId="0" xfId="0" applyFont="1" applyFill="1"/>
    <xf numFmtId="0" fontId="33" fillId="0" borderId="10" xfId="0" quotePrefix="1" applyFont="1" applyFill="1" applyBorder="1" applyAlignment="1">
      <alignment horizontal="left" vertical="center" wrapText="1"/>
    </xf>
    <xf numFmtId="0" fontId="33" fillId="0" borderId="5" xfId="0" quotePrefix="1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left" vertical="center" wrapText="1"/>
    </xf>
    <xf numFmtId="0" fontId="20" fillId="0" borderId="12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43" fontId="19" fillId="0" borderId="0" xfId="4" applyFont="1" applyBorder="1"/>
    <xf numFmtId="164" fontId="19" fillId="0" borderId="0" xfId="4" applyNumberFormat="1" applyFont="1" applyBorder="1" applyAlignment="1">
      <alignment horizontal="right"/>
    </xf>
    <xf numFmtId="0" fontId="31" fillId="0" borderId="0" xfId="0" applyFont="1" applyFill="1" applyBorder="1" applyAlignment="1">
      <alignment wrapText="1"/>
    </xf>
    <xf numFmtId="164" fontId="34" fillId="0" borderId="0" xfId="4" applyNumberFormat="1" applyFont="1" applyBorder="1"/>
    <xf numFmtId="43" fontId="19" fillId="0" borderId="0" xfId="4" applyFont="1" applyBorder="1" applyAlignment="1">
      <alignment horizontal="right"/>
    </xf>
    <xf numFmtId="164" fontId="22" fillId="0" borderId="0" xfId="0" applyNumberFormat="1" applyFont="1" applyBorder="1" applyAlignment="1">
      <alignment horizontal="right"/>
    </xf>
    <xf numFmtId="0" fontId="22" fillId="0" borderId="0" xfId="0" applyFont="1" applyBorder="1" applyAlignment="1">
      <alignment horizontal="right"/>
    </xf>
    <xf numFmtId="43" fontId="21" fillId="0" borderId="0" xfId="4" applyFont="1" applyBorder="1"/>
    <xf numFmtId="0" fontId="21" fillId="0" borderId="0" xfId="0" applyFont="1" applyBorder="1" applyAlignment="1">
      <alignment horizontal="center"/>
    </xf>
    <xf numFmtId="0" fontId="36" fillId="0" borderId="0" xfId="0" applyFont="1" applyAlignment="1">
      <alignment horizontal="center"/>
    </xf>
    <xf numFmtId="0" fontId="82" fillId="0" borderId="0" xfId="0" applyFont="1" applyBorder="1" applyAlignment="1">
      <alignment horizontal="center"/>
    </xf>
    <xf numFmtId="164" fontId="83" fillId="0" borderId="0" xfId="4" applyNumberFormat="1" applyFont="1"/>
    <xf numFmtId="0" fontId="84" fillId="0" borderId="0" xfId="0" applyFont="1" applyAlignment="1">
      <alignment horizontal="right" wrapText="1"/>
    </xf>
    <xf numFmtId="0" fontId="36" fillId="0" borderId="35" xfId="0" applyFont="1" applyBorder="1" applyAlignment="1">
      <alignment horizontal="center" vertical="center"/>
    </xf>
    <xf numFmtId="0" fontId="37" fillId="0" borderId="35" xfId="0" applyFont="1" applyFill="1" applyBorder="1" applyAlignment="1">
      <alignment horizontal="left" vertical="center" wrapText="1"/>
    </xf>
    <xf numFmtId="0" fontId="85" fillId="0" borderId="36" xfId="0" applyFont="1" applyBorder="1" applyAlignment="1">
      <alignment horizontal="center"/>
    </xf>
    <xf numFmtId="164" fontId="85" fillId="0" borderId="36" xfId="4" applyNumberFormat="1" applyFont="1" applyBorder="1"/>
    <xf numFmtId="0" fontId="32" fillId="0" borderId="0" xfId="0" applyFont="1" applyAlignment="1">
      <alignment horizontal="center" vertical="center"/>
    </xf>
    <xf numFmtId="164" fontId="31" fillId="0" borderId="0" xfId="4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left" vertical="center" wrapText="1"/>
    </xf>
    <xf numFmtId="0" fontId="34" fillId="0" borderId="10" xfId="0" applyFont="1" applyBorder="1" applyAlignment="1">
      <alignment horizontal="left" vertical="center" wrapText="1"/>
    </xf>
    <xf numFmtId="0" fontId="32" fillId="0" borderId="5" xfId="0" applyFont="1" applyBorder="1" applyAlignment="1">
      <alignment horizontal="center" vertical="center"/>
    </xf>
    <xf numFmtId="0" fontId="32" fillId="0" borderId="10" xfId="0" applyFont="1" applyBorder="1" applyAlignment="1">
      <alignment horizontal="center" vertical="center"/>
    </xf>
    <xf numFmtId="0" fontId="31" fillId="0" borderId="10" xfId="0" applyFont="1" applyFill="1" applyBorder="1" applyAlignment="1">
      <alignment vertical="center" wrapText="1"/>
    </xf>
    <xf numFmtId="0" fontId="34" fillId="0" borderId="5" xfId="0" applyFont="1" applyBorder="1" applyAlignment="1">
      <alignment horizontal="left" vertical="center" wrapText="1"/>
    </xf>
    <xf numFmtId="164" fontId="34" fillId="0" borderId="5" xfId="4" applyNumberFormat="1" applyFont="1" applyBorder="1" applyAlignment="1">
      <alignment vertical="center"/>
    </xf>
    <xf numFmtId="0" fontId="34" fillId="0" borderId="25" xfId="0" applyFont="1" applyBorder="1" applyAlignment="1">
      <alignment horizontal="left" vertical="center" wrapText="1"/>
    </xf>
    <xf numFmtId="164" fontId="34" fillId="0" borderId="25" xfId="4" applyNumberFormat="1" applyFont="1" applyBorder="1" applyAlignment="1">
      <alignment vertical="center"/>
    </xf>
    <xf numFmtId="0" fontId="32" fillId="0" borderId="25" xfId="0" applyFont="1" applyBorder="1" applyAlignment="1">
      <alignment horizontal="center" vertical="center"/>
    </xf>
    <xf numFmtId="0" fontId="31" fillId="0" borderId="25" xfId="0" applyFont="1" applyFill="1" applyBorder="1" applyAlignment="1">
      <alignment vertical="center" wrapText="1"/>
    </xf>
    <xf numFmtId="164" fontId="86" fillId="0" borderId="0" xfId="4" applyNumberFormat="1" applyFont="1" applyAlignment="1">
      <alignment vertical="center"/>
    </xf>
    <xf numFmtId="0" fontId="87" fillId="0" borderId="5" xfId="0" applyFont="1" applyBorder="1" applyAlignment="1">
      <alignment horizontal="left" vertical="center" wrapText="1"/>
    </xf>
    <xf numFmtId="0" fontId="30" fillId="0" borderId="10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/>
    </xf>
    <xf numFmtId="0" fontId="30" fillId="0" borderId="5" xfId="0" applyFont="1" applyFill="1" applyBorder="1" applyAlignment="1">
      <alignment horizontal="center" vertical="center"/>
    </xf>
    <xf numFmtId="0" fontId="30" fillId="0" borderId="25" xfId="0" applyFont="1" applyFill="1" applyBorder="1" applyAlignment="1">
      <alignment horizontal="center" vertical="center"/>
    </xf>
    <xf numFmtId="0" fontId="39" fillId="0" borderId="34" xfId="0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3" fontId="88" fillId="0" borderId="10" xfId="0" applyNumberFormat="1" applyFont="1" applyBorder="1" applyAlignment="1">
      <alignment horizontal="right" vertical="center" wrapText="1"/>
    </xf>
    <xf numFmtId="0" fontId="89" fillId="0" borderId="5" xfId="0" applyFont="1" applyFill="1" applyBorder="1" applyAlignment="1">
      <alignment vertical="center" wrapText="1"/>
    </xf>
    <xf numFmtId="0" fontId="30" fillId="0" borderId="5" xfId="0" applyFont="1" applyFill="1" applyBorder="1" applyAlignment="1">
      <alignment vertical="center"/>
    </xf>
    <xf numFmtId="0" fontId="31" fillId="0" borderId="5" xfId="0" applyFont="1" applyFill="1" applyBorder="1" applyAlignment="1">
      <alignment vertical="center" wrapText="1"/>
    </xf>
    <xf numFmtId="0" fontId="90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165" fontId="91" fillId="0" borderId="0" xfId="4" applyNumberFormat="1" applyFont="1"/>
    <xf numFmtId="164" fontId="41" fillId="0" borderId="0" xfId="4" applyNumberFormat="1" applyFont="1" applyBorder="1"/>
    <xf numFmtId="0" fontId="19" fillId="7" borderId="1" xfId="0" applyFont="1" applyFill="1" applyBorder="1" applyAlignment="1">
      <alignment horizontal="center" vertical="center"/>
    </xf>
    <xf numFmtId="164" fontId="19" fillId="7" borderId="1" xfId="4" applyNumberFormat="1" applyFont="1" applyFill="1" applyBorder="1" applyAlignment="1">
      <alignment horizontal="center" vertical="center"/>
    </xf>
    <xf numFmtId="0" fontId="21" fillId="7" borderId="1" xfId="0" applyFont="1" applyFill="1" applyBorder="1" applyAlignment="1">
      <alignment horizontal="center"/>
    </xf>
    <xf numFmtId="164" fontId="21" fillId="7" borderId="1" xfId="4" applyNumberFormat="1" applyFont="1" applyFill="1" applyBorder="1" applyAlignment="1">
      <alignment horizontal="center"/>
    </xf>
    <xf numFmtId="0" fontId="19" fillId="7" borderId="1" xfId="0" applyFont="1" applyFill="1" applyBorder="1" applyAlignment="1">
      <alignment horizontal="center"/>
    </xf>
    <xf numFmtId="164" fontId="19" fillId="7" borderId="1" xfId="4" applyNumberFormat="1" applyFont="1" applyFill="1" applyBorder="1" applyAlignment="1">
      <alignment horizontal="center"/>
    </xf>
    <xf numFmtId="0" fontId="30" fillId="0" borderId="19" xfId="0" applyFont="1" applyFill="1" applyBorder="1" applyAlignment="1">
      <alignment horizontal="center" vertical="center"/>
    </xf>
    <xf numFmtId="0" fontId="35" fillId="0" borderId="31" xfId="0" applyFont="1" applyFill="1" applyBorder="1" applyAlignment="1">
      <alignment vertical="center"/>
    </xf>
    <xf numFmtId="0" fontId="34" fillId="0" borderId="19" xfId="0" applyFont="1" applyBorder="1" applyAlignment="1">
      <alignment horizontal="left" vertical="center" wrapText="1"/>
    </xf>
    <xf numFmtId="164" fontId="34" fillId="0" borderId="19" xfId="4" applyNumberFormat="1" applyFont="1" applyBorder="1" applyAlignment="1">
      <alignment vertical="center"/>
    </xf>
    <xf numFmtId="0" fontId="32" fillId="0" borderId="19" xfId="0" applyFont="1" applyBorder="1" applyAlignment="1">
      <alignment horizontal="center" vertical="center"/>
    </xf>
    <xf numFmtId="0" fontId="31" fillId="0" borderId="19" xfId="0" applyFont="1" applyFill="1" applyBorder="1" applyAlignment="1">
      <alignment vertical="center" wrapText="1"/>
    </xf>
    <xf numFmtId="0" fontId="33" fillId="0" borderId="25" xfId="0" quotePrefix="1" applyFont="1" applyFill="1" applyBorder="1" applyAlignment="1">
      <alignment horizontal="left" vertical="center" wrapText="1"/>
    </xf>
    <xf numFmtId="0" fontId="92" fillId="0" borderId="0" xfId="0" applyFont="1" applyAlignment="1">
      <alignment horizontal="center"/>
    </xf>
    <xf numFmtId="0" fontId="93" fillId="0" borderId="0" xfId="0" applyFont="1"/>
    <xf numFmtId="0" fontId="94" fillId="0" borderId="0" xfId="0" applyFont="1" applyAlignment="1">
      <alignment horizontal="center"/>
    </xf>
    <xf numFmtId="0" fontId="92" fillId="0" borderId="37" xfId="0" applyFont="1" applyBorder="1" applyAlignment="1">
      <alignment horizontal="center" vertical="top" wrapText="1"/>
    </xf>
    <xf numFmtId="0" fontId="92" fillId="0" borderId="38" xfId="0" applyFont="1" applyBorder="1" applyAlignment="1">
      <alignment horizontal="center" vertical="top" wrapText="1"/>
    </xf>
    <xf numFmtId="0" fontId="94" fillId="0" borderId="38" xfId="0" applyFont="1" applyBorder="1" applyAlignment="1">
      <alignment horizontal="center" vertical="top" wrapText="1"/>
    </xf>
    <xf numFmtId="0" fontId="92" fillId="0" borderId="0" xfId="0" applyFont="1" applyFill="1" applyBorder="1" applyAlignment="1">
      <alignment horizontal="center" vertical="top" wrapText="1"/>
    </xf>
    <xf numFmtId="0" fontId="95" fillId="4" borderId="0" xfId="0" applyFont="1" applyFill="1" applyBorder="1" applyAlignment="1">
      <alignment horizontal="left" vertical="top" wrapText="1"/>
    </xf>
    <xf numFmtId="0" fontId="95" fillId="8" borderId="0" xfId="0" applyFont="1" applyFill="1" applyBorder="1" applyAlignment="1">
      <alignment horizontal="left" vertical="top" wrapText="1"/>
    </xf>
    <xf numFmtId="0" fontId="92" fillId="0" borderId="39" xfId="0" applyFont="1" applyBorder="1" applyAlignment="1">
      <alignment vertical="top" wrapText="1"/>
    </xf>
    <xf numFmtId="0" fontId="96" fillId="0" borderId="40" xfId="0" applyFont="1" applyBorder="1" applyAlignment="1">
      <alignment vertical="top" wrapText="1"/>
    </xf>
    <xf numFmtId="0" fontId="97" fillId="0" borderId="40" xfId="0" applyFont="1" applyBorder="1" applyAlignment="1">
      <alignment horizontal="center" vertical="top" wrapText="1"/>
    </xf>
    <xf numFmtId="0" fontId="98" fillId="0" borderId="40" xfId="0" applyFont="1" applyBorder="1" applyAlignment="1">
      <alignment horizontal="center" vertical="top" wrapText="1"/>
    </xf>
    <xf numFmtId="0" fontId="99" fillId="9" borderId="1" xfId="0" applyFont="1" applyFill="1" applyBorder="1" applyAlignment="1">
      <alignment horizontal="center"/>
    </xf>
    <xf numFmtId="0" fontId="99" fillId="9" borderId="41" xfId="0" applyFont="1" applyFill="1" applyBorder="1" applyAlignment="1">
      <alignment horizontal="center"/>
    </xf>
    <xf numFmtId="0" fontId="100" fillId="0" borderId="39" xfId="0" applyFont="1" applyBorder="1" applyAlignment="1">
      <alignment horizontal="left" vertical="top" wrapText="1" indent="4"/>
    </xf>
    <xf numFmtId="0" fontId="100" fillId="0" borderId="40" xfId="0" applyFont="1" applyBorder="1" applyAlignment="1">
      <alignment vertical="top" wrapText="1"/>
    </xf>
    <xf numFmtId="0" fontId="101" fillId="0" borderId="40" xfId="0" applyFont="1" applyBorder="1" applyAlignment="1">
      <alignment horizontal="center" vertical="top" wrapText="1"/>
    </xf>
    <xf numFmtId="0" fontId="94" fillId="0" borderId="40" xfId="0" applyFont="1" applyBorder="1" applyAlignment="1">
      <alignment horizontal="center" vertical="top" wrapText="1"/>
    </xf>
    <xf numFmtId="0" fontId="0" fillId="5" borderId="0" xfId="0" applyFill="1"/>
    <xf numFmtId="0" fontId="102" fillId="4" borderId="0" xfId="0" applyFont="1" applyFill="1" applyAlignment="1">
      <alignment horizontal="center" vertical="center"/>
    </xf>
    <xf numFmtId="0" fontId="103" fillId="8" borderId="0" xfId="0" applyFont="1" applyFill="1" applyAlignment="1">
      <alignment horizontal="center" vertical="center"/>
    </xf>
    <xf numFmtId="0" fontId="104" fillId="9" borderId="0" xfId="0" applyFont="1" applyFill="1" applyAlignment="1">
      <alignment horizontal="center" vertical="center"/>
    </xf>
    <xf numFmtId="0" fontId="100" fillId="4" borderId="40" xfId="0" applyFont="1" applyFill="1" applyBorder="1" applyAlignment="1">
      <alignment horizontal="left" vertical="top" wrapText="1" indent="1"/>
    </xf>
    <xf numFmtId="0" fontId="100" fillId="8" borderId="40" xfId="0" applyFont="1" applyFill="1" applyBorder="1" applyAlignment="1">
      <alignment horizontal="left" vertical="top" wrapText="1" indent="1"/>
    </xf>
    <xf numFmtId="0" fontId="96" fillId="0" borderId="39" xfId="0" applyFont="1" applyBorder="1" applyAlignment="1">
      <alignment vertical="top" wrapText="1"/>
    </xf>
    <xf numFmtId="0" fontId="0" fillId="0" borderId="40" xfId="0" applyBorder="1" applyAlignment="1">
      <alignment vertical="top" wrapText="1"/>
    </xf>
    <xf numFmtId="0" fontId="0" fillId="8" borderId="0" xfId="0" applyFill="1"/>
    <xf numFmtId="0" fontId="0" fillId="9" borderId="0" xfId="0" applyFill="1"/>
    <xf numFmtId="0" fontId="0" fillId="0" borderId="39" xfId="0" applyBorder="1" applyAlignment="1">
      <alignment vertical="top" wrapText="1"/>
    </xf>
    <xf numFmtId="0" fontId="100" fillId="0" borderId="40" xfId="0" applyFont="1" applyBorder="1" applyAlignment="1">
      <alignment horizontal="left" vertical="top" wrapText="1" indent="2"/>
    </xf>
    <xf numFmtId="0" fontId="105" fillId="4" borderId="40" xfId="0" applyFont="1" applyFill="1" applyBorder="1" applyAlignment="1">
      <alignment horizontal="left" vertical="top" wrapText="1" indent="1"/>
    </xf>
    <xf numFmtId="0" fontId="105" fillId="8" borderId="40" xfId="0" applyFont="1" applyFill="1" applyBorder="1" applyAlignment="1">
      <alignment horizontal="left" vertical="top" wrapText="1" indent="1"/>
    </xf>
    <xf numFmtId="0" fontId="0" fillId="4" borderId="0" xfId="0" applyFill="1"/>
    <xf numFmtId="0" fontId="100" fillId="0" borderId="40" xfId="0" applyFont="1" applyBorder="1" applyAlignment="1">
      <alignment horizontal="left" vertical="top" wrapText="1" indent="1"/>
    </xf>
    <xf numFmtId="0" fontId="100" fillId="0" borderId="40" xfId="0" applyFont="1" applyBorder="1" applyAlignment="1">
      <alignment horizontal="center" vertical="top" wrapText="1"/>
    </xf>
    <xf numFmtId="16" fontId="94" fillId="0" borderId="40" xfId="0" quotePrefix="1" applyNumberFormat="1" applyFont="1" applyBorder="1" applyAlignment="1">
      <alignment horizontal="center" vertical="top" wrapText="1"/>
    </xf>
    <xf numFmtId="0" fontId="96" fillId="0" borderId="40" xfId="0" applyFont="1" applyBorder="1" applyAlignment="1">
      <alignment horizontal="left" vertical="top" wrapText="1" indent="1"/>
    </xf>
    <xf numFmtId="0" fontId="96" fillId="0" borderId="40" xfId="0" applyFont="1" applyBorder="1" applyAlignment="1">
      <alignment horizontal="center" vertical="top" wrapText="1"/>
    </xf>
    <xf numFmtId="0" fontId="100" fillId="0" borderId="40" xfId="0" quotePrefix="1" applyFont="1" applyBorder="1" applyAlignment="1">
      <alignment horizontal="left" vertical="top" wrapText="1" indent="1"/>
    </xf>
    <xf numFmtId="0" fontId="94" fillId="0" borderId="42" xfId="0" applyFont="1" applyBorder="1" applyAlignment="1">
      <alignment horizontal="center" vertical="top" wrapText="1"/>
    </xf>
    <xf numFmtId="0" fontId="106" fillId="0" borderId="40" xfId="0" applyFont="1" applyBorder="1" applyAlignment="1">
      <alignment horizontal="left" vertical="top" wrapText="1" indent="6"/>
    </xf>
    <xf numFmtId="0" fontId="107" fillId="4" borderId="40" xfId="0" applyFont="1" applyFill="1" applyBorder="1" applyAlignment="1">
      <alignment horizontal="left" vertical="top" wrapText="1" indent="1"/>
    </xf>
    <xf numFmtId="0" fontId="107" fillId="8" borderId="40" xfId="0" applyFont="1" applyFill="1" applyBorder="1" applyAlignment="1">
      <alignment horizontal="left" vertical="top" wrapText="1" indent="1"/>
    </xf>
    <xf numFmtId="0" fontId="92" fillId="0" borderId="39" xfId="0" applyFont="1" applyBorder="1" applyAlignment="1">
      <alignment horizontal="left" vertical="top" wrapText="1" indent="1"/>
    </xf>
    <xf numFmtId="0" fontId="106" fillId="0" borderId="40" xfId="0" applyFont="1" applyBorder="1" applyAlignment="1">
      <alignment horizontal="center" vertical="top" wrapText="1"/>
    </xf>
    <xf numFmtId="0" fontId="100" fillId="4" borderId="40" xfId="0" quotePrefix="1" applyFont="1" applyFill="1" applyBorder="1" applyAlignment="1">
      <alignment horizontal="left" vertical="top" wrapText="1" indent="1"/>
    </xf>
    <xf numFmtId="0" fontId="100" fillId="8" borderId="40" xfId="0" quotePrefix="1" applyFont="1" applyFill="1" applyBorder="1" applyAlignment="1">
      <alignment horizontal="left" vertical="top" wrapText="1" indent="1"/>
    </xf>
    <xf numFmtId="0" fontId="100" fillId="0" borderId="39" xfId="0" applyFont="1" applyBorder="1" applyAlignment="1">
      <alignment horizontal="left" vertical="top" wrapText="1" indent="3"/>
    </xf>
    <xf numFmtId="0" fontId="96" fillId="0" borderId="40" xfId="0" quotePrefix="1" applyFont="1" applyBorder="1" applyAlignment="1">
      <alignment horizontal="center" vertical="top" wrapText="1"/>
    </xf>
    <xf numFmtId="0" fontId="106" fillId="5" borderId="40" xfId="0" applyFont="1" applyFill="1" applyBorder="1" applyAlignment="1">
      <alignment horizontal="center" vertical="top" wrapText="1"/>
    </xf>
    <xf numFmtId="0" fontId="98" fillId="0" borderId="40" xfId="0" quotePrefix="1" applyFont="1" applyBorder="1" applyAlignment="1">
      <alignment horizontal="center" vertical="top" wrapText="1"/>
    </xf>
    <xf numFmtId="0" fontId="108" fillId="4" borderId="40" xfId="0" applyFont="1" applyFill="1" applyBorder="1" applyAlignment="1">
      <alignment horizontal="left" vertical="top" wrapText="1" indent="1"/>
    </xf>
    <xf numFmtId="0" fontId="107" fillId="0" borderId="40" xfId="0" applyFont="1" applyBorder="1" applyAlignment="1">
      <alignment vertical="top" wrapText="1"/>
    </xf>
    <xf numFmtId="0" fontId="106" fillId="0" borderId="40" xfId="0" applyFont="1" applyBorder="1" applyAlignment="1">
      <alignment vertical="top" wrapText="1"/>
    </xf>
    <xf numFmtId="0" fontId="100" fillId="0" borderId="40" xfId="0" quotePrefix="1" applyFont="1" applyBorder="1" applyAlignment="1">
      <alignment vertical="top" wrapText="1"/>
    </xf>
    <xf numFmtId="0" fontId="0" fillId="5" borderId="0" xfId="0" applyFill="1" applyBorder="1"/>
    <xf numFmtId="0" fontId="102" fillId="4" borderId="0" xfId="0" applyFont="1" applyFill="1" applyBorder="1" applyAlignment="1">
      <alignment horizontal="center" vertical="center"/>
    </xf>
    <xf numFmtId="0" fontId="0" fillId="9" borderId="0" xfId="0" applyFill="1" applyBorder="1"/>
    <xf numFmtId="0" fontId="100" fillId="0" borderId="42" xfId="0" applyFont="1" applyBorder="1" applyAlignment="1">
      <alignment vertical="top" wrapText="1"/>
    </xf>
    <xf numFmtId="0" fontId="0" fillId="5" borderId="43" xfId="0" applyFill="1" applyBorder="1"/>
    <xf numFmtId="0" fontId="102" fillId="4" borderId="43" xfId="0" applyFont="1" applyFill="1" applyBorder="1" applyAlignment="1">
      <alignment horizontal="center" vertical="center"/>
    </xf>
    <xf numFmtId="0" fontId="0" fillId="9" borderId="43" xfId="0" applyFill="1" applyBorder="1"/>
    <xf numFmtId="0" fontId="96" fillId="0" borderId="0" xfId="0" applyFont="1"/>
    <xf numFmtId="0" fontId="109" fillId="4" borderId="40" xfId="0" applyFont="1" applyFill="1" applyBorder="1" applyAlignment="1">
      <alignment horizontal="left" vertical="top" wrapText="1" indent="1"/>
    </xf>
    <xf numFmtId="0" fontId="109" fillId="8" borderId="40" xfId="0" applyFont="1" applyFill="1" applyBorder="1" applyAlignment="1">
      <alignment horizontal="left" vertical="top" wrapText="1" indent="1"/>
    </xf>
    <xf numFmtId="0" fontId="101" fillId="0" borderId="0" xfId="0" applyFont="1" applyBorder="1" applyAlignment="1">
      <alignment horizontal="center" vertical="top" wrapText="1"/>
    </xf>
    <xf numFmtId="0" fontId="110" fillId="5" borderId="0" xfId="0" applyFont="1" applyFill="1"/>
    <xf numFmtId="0" fontId="110" fillId="4" borderId="0" xfId="0" applyFont="1" applyFill="1"/>
    <xf numFmtId="0" fontId="111" fillId="8" borderId="0" xfId="0" applyFont="1" applyFill="1" applyAlignment="1">
      <alignment horizontal="center" vertical="center"/>
    </xf>
    <xf numFmtId="0" fontId="110" fillId="9" borderId="0" xfId="0" applyFont="1" applyFill="1"/>
    <xf numFmtId="0" fontId="109" fillId="4" borderId="0" xfId="0" applyFont="1" applyFill="1" applyBorder="1" applyAlignment="1">
      <alignment horizontal="left" vertical="top" wrapText="1" indent="1"/>
    </xf>
    <xf numFmtId="0" fontId="109" fillId="8" borderId="0" xfId="0" applyFont="1" applyFill="1" applyBorder="1" applyAlignment="1">
      <alignment horizontal="left" vertical="top" wrapText="1" indent="1"/>
    </xf>
    <xf numFmtId="0" fontId="54" fillId="0" borderId="18" xfId="0" applyFont="1" applyBorder="1" applyAlignment="1"/>
    <xf numFmtId="0" fontId="112" fillId="0" borderId="18" xfId="0" applyFont="1" applyBorder="1" applyAlignment="1"/>
    <xf numFmtId="0" fontId="94" fillId="0" borderId="0" xfId="0" applyFont="1"/>
    <xf numFmtId="0" fontId="107" fillId="0" borderId="0" xfId="0" applyFont="1" applyAlignment="1">
      <alignment horizontal="left" indent="5"/>
    </xf>
    <xf numFmtId="0" fontId="94" fillId="0" borderId="0" xfId="0" applyFont="1" applyAlignment="1">
      <alignment horizontal="left" indent="5"/>
    </xf>
    <xf numFmtId="0" fontId="113" fillId="0" borderId="0" xfId="0" applyFont="1" applyAlignment="1">
      <alignment horizontal="left"/>
    </xf>
    <xf numFmtId="0" fontId="114" fillId="0" borderId="0" xfId="0" applyFont="1" applyAlignment="1">
      <alignment horizontal="left"/>
    </xf>
    <xf numFmtId="0" fontId="115" fillId="0" borderId="0" xfId="0" applyFont="1" applyAlignment="1">
      <alignment vertical="top"/>
    </xf>
    <xf numFmtId="0" fontId="116" fillId="0" borderId="0" xfId="0" applyFont="1" applyAlignment="1">
      <alignment horizontal="right" vertical="top"/>
    </xf>
    <xf numFmtId="0" fontId="114" fillId="0" borderId="0" xfId="0" applyFont="1" applyAlignment="1">
      <alignment horizontal="right" vertical="top"/>
    </xf>
    <xf numFmtId="0" fontId="114" fillId="0" borderId="0" xfId="0" applyFont="1"/>
    <xf numFmtId="0" fontId="117" fillId="0" borderId="1" xfId="0" applyFont="1" applyBorder="1" applyAlignment="1">
      <alignment horizontal="center" vertical="center"/>
    </xf>
    <xf numFmtId="0" fontId="117" fillId="0" borderId="44" xfId="0" applyFont="1" applyBorder="1" applyAlignment="1">
      <alignment horizontal="center" vertical="center"/>
    </xf>
    <xf numFmtId="0" fontId="113" fillId="0" borderId="1" xfId="0" applyFont="1" applyBorder="1" applyAlignment="1">
      <alignment horizontal="center" vertical="center" wrapText="1"/>
    </xf>
    <xf numFmtId="0" fontId="118" fillId="0" borderId="45" xfId="0" applyFont="1" applyBorder="1" applyAlignment="1">
      <alignment horizontal="center" vertical="center" wrapText="1"/>
    </xf>
    <xf numFmtId="0" fontId="114" fillId="0" borderId="45" xfId="0" applyFont="1" applyBorder="1" applyAlignment="1">
      <alignment horizontal="center" vertical="center" wrapText="1"/>
    </xf>
    <xf numFmtId="0" fontId="114" fillId="0" borderId="1" xfId="0" applyFont="1" applyBorder="1" applyAlignment="1">
      <alignment horizontal="center" vertical="center" wrapText="1"/>
    </xf>
    <xf numFmtId="0" fontId="114" fillId="3" borderId="1" xfId="0" applyFont="1" applyFill="1" applyBorder="1" applyAlignment="1">
      <alignment horizontal="center" vertical="top"/>
    </xf>
    <xf numFmtId="0" fontId="114" fillId="7" borderId="1" xfId="0" applyFont="1" applyFill="1" applyBorder="1" applyAlignment="1">
      <alignment horizontal="center"/>
    </xf>
    <xf numFmtId="0" fontId="119" fillId="10" borderId="1" xfId="0" applyFont="1" applyFill="1" applyBorder="1"/>
    <xf numFmtId="0" fontId="114" fillId="11" borderId="1" xfId="0" applyFont="1" applyFill="1" applyBorder="1" applyAlignment="1">
      <alignment horizontal="center"/>
    </xf>
    <xf numFmtId="0" fontId="117" fillId="7" borderId="46" xfId="0" applyFont="1" applyFill="1" applyBorder="1"/>
    <xf numFmtId="0" fontId="117" fillId="7" borderId="41" xfId="0" applyFont="1" applyFill="1" applyBorder="1"/>
    <xf numFmtId="0" fontId="114" fillId="7" borderId="0" xfId="0" applyFont="1" applyFill="1"/>
    <xf numFmtId="0" fontId="115" fillId="7" borderId="32" xfId="0" applyFont="1" applyFill="1" applyBorder="1" applyAlignment="1">
      <alignment vertical="top"/>
    </xf>
    <xf numFmtId="0" fontId="116" fillId="7" borderId="0" xfId="0" applyFont="1" applyFill="1" applyAlignment="1">
      <alignment horizontal="right" vertical="top"/>
    </xf>
    <xf numFmtId="0" fontId="114" fillId="7" borderId="2" xfId="0" applyFont="1" applyFill="1" applyBorder="1" applyAlignment="1">
      <alignment horizontal="right" vertical="top"/>
    </xf>
    <xf numFmtId="0" fontId="114" fillId="7" borderId="2" xfId="0" applyFont="1" applyFill="1" applyBorder="1" applyAlignment="1">
      <alignment vertical="top"/>
    </xf>
    <xf numFmtId="0" fontId="114" fillId="0" borderId="0" xfId="0" applyFont="1" applyAlignment="1">
      <alignment vertical="top"/>
    </xf>
    <xf numFmtId="0" fontId="114" fillId="0" borderId="47" xfId="0" applyFont="1" applyBorder="1" applyAlignment="1">
      <alignment vertical="top"/>
    </xf>
    <xf numFmtId="0" fontId="114" fillId="0" borderId="48" xfId="0" applyFont="1" applyBorder="1" applyAlignment="1">
      <alignment horizontal="left" vertical="top" wrapText="1"/>
    </xf>
    <xf numFmtId="0" fontId="114" fillId="0" borderId="49" xfId="0" applyFont="1" applyBorder="1" applyAlignment="1">
      <alignment horizontal="left" vertical="top" wrapText="1"/>
    </xf>
    <xf numFmtId="0" fontId="115" fillId="0" borderId="49" xfId="0" applyFont="1" applyBorder="1" applyAlignment="1">
      <alignment horizontal="right" vertical="top"/>
    </xf>
    <xf numFmtId="0" fontId="116" fillId="0" borderId="49" xfId="0" applyFont="1" applyBorder="1" applyAlignment="1">
      <alignment horizontal="right" vertical="top"/>
    </xf>
    <xf numFmtId="0" fontId="114" fillId="0" borderId="49" xfId="0" applyFont="1" applyBorder="1" applyAlignment="1">
      <alignment horizontal="right" vertical="top"/>
    </xf>
    <xf numFmtId="0" fontId="114" fillId="0" borderId="49" xfId="0" applyFont="1" applyBorder="1" applyAlignment="1">
      <alignment vertical="top"/>
    </xf>
    <xf numFmtId="0" fontId="114" fillId="0" borderId="46" xfId="0" applyFont="1" applyBorder="1" applyAlignment="1">
      <alignment vertical="top"/>
    </xf>
    <xf numFmtId="0" fontId="114" fillId="0" borderId="50" xfId="0" applyFont="1" applyBorder="1" applyAlignment="1">
      <alignment horizontal="left" vertical="top" wrapText="1"/>
    </xf>
    <xf numFmtId="0" fontId="114" fillId="0" borderId="32" xfId="0" applyFont="1" applyBorder="1" applyAlignment="1">
      <alignment vertical="top" wrapText="1"/>
    </xf>
    <xf numFmtId="0" fontId="115" fillId="0" borderId="32" xfId="0" applyFont="1" applyBorder="1" applyAlignment="1">
      <alignment vertical="top"/>
    </xf>
    <xf numFmtId="0" fontId="116" fillId="0" borderId="32" xfId="0" applyFont="1" applyBorder="1" applyAlignment="1">
      <alignment horizontal="right" vertical="top"/>
    </xf>
    <xf numFmtId="0" fontId="114" fillId="0" borderId="32" xfId="0" applyFont="1" applyBorder="1" applyAlignment="1">
      <alignment horizontal="right" vertical="top"/>
    </xf>
    <xf numFmtId="0" fontId="114" fillId="0" borderId="32" xfId="0" applyFont="1" applyBorder="1" applyAlignment="1">
      <alignment vertical="top"/>
    </xf>
    <xf numFmtId="0" fontId="114" fillId="0" borderId="51" xfId="0" applyFont="1" applyBorder="1" applyAlignment="1">
      <alignment vertical="top"/>
    </xf>
    <xf numFmtId="0" fontId="114" fillId="0" borderId="52" xfId="0" applyFont="1" applyBorder="1" applyAlignment="1">
      <alignment horizontal="left" vertical="top" wrapText="1"/>
    </xf>
    <xf numFmtId="0" fontId="114" fillId="7" borderId="4" xfId="0" applyFont="1" applyFill="1" applyBorder="1" applyAlignment="1">
      <alignment vertical="top"/>
    </xf>
    <xf numFmtId="0" fontId="115" fillId="7" borderId="4" xfId="0" applyFont="1" applyFill="1" applyBorder="1" applyAlignment="1">
      <alignment vertical="top"/>
    </xf>
    <xf numFmtId="0" fontId="116" fillId="7" borderId="4" xfId="0" applyFont="1" applyFill="1" applyBorder="1" applyAlignment="1">
      <alignment horizontal="right" vertical="top"/>
    </xf>
    <xf numFmtId="0" fontId="114" fillId="7" borderId="4" xfId="0" applyFont="1" applyFill="1" applyBorder="1" applyAlignment="1">
      <alignment horizontal="right" vertical="top"/>
    </xf>
    <xf numFmtId="0" fontId="118" fillId="0" borderId="53" xfId="0" applyFont="1" applyBorder="1" applyAlignment="1">
      <alignment horizontal="center" vertical="top"/>
    </xf>
    <xf numFmtId="0" fontId="118" fillId="0" borderId="41" xfId="0" applyFont="1" applyBorder="1" applyAlignment="1">
      <alignment vertical="top" wrapText="1"/>
    </xf>
    <xf numFmtId="0" fontId="118" fillId="0" borderId="0" xfId="0" applyFont="1" applyAlignment="1">
      <alignment vertical="top" wrapText="1"/>
    </xf>
    <xf numFmtId="0" fontId="114" fillId="11" borderId="32" xfId="0" applyFont="1" applyFill="1" applyBorder="1" applyAlignment="1">
      <alignment horizontal="right" vertical="top"/>
    </xf>
    <xf numFmtId="0" fontId="118" fillId="0" borderId="54" xfId="0" applyFont="1" applyBorder="1" applyAlignment="1">
      <alignment horizontal="center" vertical="top"/>
    </xf>
    <xf numFmtId="0" fontId="114" fillId="0" borderId="41" xfId="0" applyFont="1" applyBorder="1" applyAlignment="1">
      <alignment horizontal="right" vertical="top"/>
    </xf>
    <xf numFmtId="0" fontId="118" fillId="0" borderId="12" xfId="0" applyFont="1" applyBorder="1" applyAlignment="1">
      <alignment vertical="top" wrapText="1"/>
    </xf>
    <xf numFmtId="0" fontId="115" fillId="0" borderId="5" xfId="0" applyFont="1" applyBorder="1" applyAlignment="1">
      <alignment vertical="top"/>
    </xf>
    <xf numFmtId="0" fontId="116" fillId="0" borderId="55" xfId="0" applyFont="1" applyBorder="1" applyAlignment="1">
      <alignment horizontal="right" vertical="top"/>
    </xf>
    <xf numFmtId="0" fontId="114" fillId="0" borderId="5" xfId="0" applyFont="1" applyBorder="1" applyAlignment="1">
      <alignment horizontal="right" vertical="top"/>
    </xf>
    <xf numFmtId="0" fontId="114" fillId="0" borderId="5" xfId="0" applyFont="1" applyBorder="1" applyAlignment="1">
      <alignment vertical="top"/>
    </xf>
    <xf numFmtId="0" fontId="118" fillId="0" borderId="56" xfId="0" applyFont="1" applyBorder="1" applyAlignment="1">
      <alignment horizontal="center" vertical="top"/>
    </xf>
    <xf numFmtId="0" fontId="114" fillId="0" borderId="57" xfId="0" applyFont="1" applyBorder="1" applyAlignment="1">
      <alignment vertical="top"/>
    </xf>
    <xf numFmtId="0" fontId="120" fillId="7" borderId="20" xfId="0" applyFont="1" applyFill="1" applyBorder="1" applyAlignment="1">
      <alignment vertical="top"/>
    </xf>
    <xf numFmtId="0" fontId="115" fillId="7" borderId="19" xfId="0" applyFont="1" applyFill="1" applyBorder="1" applyAlignment="1">
      <alignment vertical="top"/>
    </xf>
    <xf numFmtId="0" fontId="116" fillId="7" borderId="20" xfId="0" applyFont="1" applyFill="1" applyBorder="1" applyAlignment="1">
      <alignment horizontal="right" vertical="top"/>
    </xf>
    <xf numFmtId="0" fontId="114" fillId="7" borderId="19" xfId="0" applyFont="1" applyFill="1" applyBorder="1" applyAlignment="1">
      <alignment horizontal="right" vertical="top"/>
    </xf>
    <xf numFmtId="0" fontId="114" fillId="7" borderId="19" xfId="0" applyFont="1" applyFill="1" applyBorder="1" applyAlignment="1">
      <alignment vertical="top"/>
    </xf>
    <xf numFmtId="0" fontId="114" fillId="7" borderId="54" xfId="0" applyFont="1" applyFill="1" applyBorder="1" applyAlignment="1">
      <alignment vertical="top"/>
    </xf>
    <xf numFmtId="0" fontId="117" fillId="7" borderId="41" xfId="0" applyFont="1" applyFill="1" applyBorder="1" applyAlignment="1">
      <alignment vertical="top"/>
    </xf>
    <xf numFmtId="0" fontId="114" fillId="7" borderId="0" xfId="0" applyFont="1" applyFill="1" applyAlignment="1">
      <alignment vertical="top"/>
    </xf>
    <xf numFmtId="0" fontId="114" fillId="7" borderId="32" xfId="0" applyFont="1" applyFill="1" applyBorder="1" applyAlignment="1">
      <alignment horizontal="right" vertical="top"/>
    </xf>
    <xf numFmtId="0" fontId="114" fillId="7" borderId="32" xfId="0" applyFont="1" applyFill="1" applyBorder="1" applyAlignment="1">
      <alignment vertical="top"/>
    </xf>
    <xf numFmtId="0" fontId="114" fillId="0" borderId="58" xfId="0" applyFont="1" applyBorder="1" applyAlignment="1">
      <alignment horizontal="center" vertical="top"/>
    </xf>
    <xf numFmtId="0" fontId="114" fillId="0" borderId="11" xfId="0" applyFont="1" applyBorder="1" applyAlignment="1">
      <alignment horizontal="left" vertical="top" wrapText="1"/>
    </xf>
    <xf numFmtId="0" fontId="121" fillId="0" borderId="55" xfId="0" applyFont="1" applyBorder="1" applyAlignment="1">
      <alignment vertical="top" wrapText="1"/>
    </xf>
    <xf numFmtId="0" fontId="114" fillId="11" borderId="5" xfId="0" applyFont="1" applyFill="1" applyBorder="1" applyAlignment="1">
      <alignment horizontal="right" vertical="top"/>
    </xf>
    <xf numFmtId="0" fontId="114" fillId="0" borderId="11" xfId="0" applyFont="1" applyBorder="1" applyAlignment="1">
      <alignment vertical="top" wrapText="1"/>
    </xf>
    <xf numFmtId="0" fontId="114" fillId="0" borderId="55" xfId="0" applyFont="1" applyBorder="1" applyAlignment="1">
      <alignment vertical="top" wrapText="1"/>
    </xf>
    <xf numFmtId="0" fontId="122" fillId="7" borderId="55" xfId="0" applyFont="1" applyFill="1" applyBorder="1" applyAlignment="1">
      <alignment vertical="top"/>
    </xf>
    <xf numFmtId="0" fontId="115" fillId="7" borderId="5" xfId="0" applyFont="1" applyFill="1" applyBorder="1" applyAlignment="1">
      <alignment vertical="top"/>
    </xf>
    <xf numFmtId="0" fontId="116" fillId="7" borderId="55" xfId="0" applyFont="1" applyFill="1" applyBorder="1" applyAlignment="1">
      <alignment horizontal="right" vertical="top"/>
    </xf>
    <xf numFmtId="0" fontId="114" fillId="7" borderId="5" xfId="0" applyFont="1" applyFill="1" applyBorder="1" applyAlignment="1">
      <alignment horizontal="right" vertical="top"/>
    </xf>
    <xf numFmtId="0" fontId="114" fillId="7" borderId="5" xfId="0" applyFont="1" applyFill="1" applyBorder="1" applyAlignment="1">
      <alignment vertical="top"/>
    </xf>
    <xf numFmtId="0" fontId="114" fillId="7" borderId="55" xfId="0" applyFont="1" applyFill="1" applyBorder="1" applyAlignment="1">
      <alignment vertical="top" wrapText="1"/>
    </xf>
    <xf numFmtId="0" fontId="114" fillId="0" borderId="11" xfId="0" applyFont="1" applyBorder="1" applyAlignment="1">
      <alignment horizontal="left" vertical="top"/>
    </xf>
    <xf numFmtId="0" fontId="114" fillId="0" borderId="59" xfId="0" applyFont="1" applyBorder="1" applyAlignment="1">
      <alignment horizontal="center" vertical="top"/>
    </xf>
    <xf numFmtId="0" fontId="114" fillId="0" borderId="22" xfId="0" applyFont="1" applyBorder="1" applyAlignment="1">
      <alignment horizontal="left" vertical="top"/>
    </xf>
    <xf numFmtId="0" fontId="114" fillId="0" borderId="60" xfId="0" applyFont="1" applyBorder="1" applyAlignment="1">
      <alignment vertical="top" wrapText="1"/>
    </xf>
    <xf numFmtId="0" fontId="115" fillId="0" borderId="25" xfId="0" applyFont="1" applyBorder="1" applyAlignment="1">
      <alignment vertical="top"/>
    </xf>
    <xf numFmtId="0" fontId="116" fillId="0" borderId="60" xfId="0" applyFont="1" applyBorder="1" applyAlignment="1">
      <alignment horizontal="right" vertical="top"/>
    </xf>
    <xf numFmtId="0" fontId="114" fillId="7" borderId="25" xfId="0" applyFont="1" applyFill="1" applyBorder="1" applyAlignment="1">
      <alignment horizontal="right" vertical="top"/>
    </xf>
    <xf numFmtId="0" fontId="114" fillId="7" borderId="25" xfId="0" applyFont="1" applyFill="1" applyBorder="1" applyAlignment="1">
      <alignment vertical="top"/>
    </xf>
    <xf numFmtId="0" fontId="121" fillId="0" borderId="18" xfId="0" applyFont="1" applyBorder="1" applyAlignment="1">
      <alignment horizontal="left" vertical="top" wrapText="1"/>
    </xf>
    <xf numFmtId="0" fontId="115" fillId="0" borderId="1" xfId="0" applyFont="1" applyBorder="1" applyAlignment="1">
      <alignment vertical="top"/>
    </xf>
    <xf numFmtId="0" fontId="116" fillId="0" borderId="2" xfId="0" applyFont="1" applyBorder="1" applyAlignment="1">
      <alignment horizontal="right" vertical="top"/>
    </xf>
    <xf numFmtId="0" fontId="114" fillId="11" borderId="1" xfId="0" applyFont="1" applyFill="1" applyBorder="1" applyAlignment="1">
      <alignment horizontal="right" vertical="top"/>
    </xf>
    <xf numFmtId="0" fontId="95" fillId="9" borderId="0" xfId="0" applyFont="1" applyFill="1" applyBorder="1" applyAlignment="1">
      <alignment horizontal="left" vertical="top" wrapText="1"/>
    </xf>
    <xf numFmtId="0" fontId="100" fillId="9" borderId="40" xfId="0" applyFont="1" applyFill="1" applyBorder="1" applyAlignment="1">
      <alignment horizontal="left" vertical="top" wrapText="1" indent="1"/>
    </xf>
    <xf numFmtId="0" fontId="105" fillId="9" borderId="40" xfId="0" applyFont="1" applyFill="1" applyBorder="1" applyAlignment="1">
      <alignment horizontal="left" vertical="top" wrapText="1" indent="1"/>
    </xf>
    <xf numFmtId="0" fontId="100" fillId="8" borderId="61" xfId="0" applyFont="1" applyFill="1" applyBorder="1" applyAlignment="1">
      <alignment vertical="top" wrapText="1"/>
    </xf>
    <xf numFmtId="0" fontId="100" fillId="8" borderId="0" xfId="0" applyFont="1" applyFill="1" applyBorder="1" applyAlignment="1">
      <alignment vertical="top" wrapText="1"/>
    </xf>
    <xf numFmtId="0" fontId="109" fillId="9" borderId="40" xfId="0" applyFont="1" applyFill="1" applyBorder="1" applyAlignment="1">
      <alignment horizontal="left" vertical="top" wrapText="1" indent="1"/>
    </xf>
    <xf numFmtId="0" fontId="109" fillId="9" borderId="0" xfId="0" applyFont="1" applyFill="1" applyBorder="1" applyAlignment="1">
      <alignment horizontal="left" vertical="top" wrapText="1" indent="1"/>
    </xf>
    <xf numFmtId="0" fontId="108" fillId="9" borderId="40" xfId="0" applyFont="1" applyFill="1" applyBorder="1" applyAlignment="1">
      <alignment horizontal="left" vertical="top" wrapText="1" indent="1"/>
    </xf>
    <xf numFmtId="0" fontId="86" fillId="9" borderId="0" xfId="0" applyFont="1" applyFill="1" applyAlignment="1">
      <alignment horizontal="center" vertical="center" textRotation="180"/>
    </xf>
    <xf numFmtId="0" fontId="81" fillId="5" borderId="0" xfId="0" applyFont="1" applyFill="1" applyAlignment="1">
      <alignment horizontal="center" vertical="center" textRotation="180"/>
    </xf>
    <xf numFmtId="0" fontId="103" fillId="9" borderId="0" xfId="0" applyFont="1" applyFill="1" applyAlignment="1">
      <alignment horizontal="center" vertical="center"/>
    </xf>
    <xf numFmtId="0" fontId="110" fillId="5" borderId="0" xfId="0" applyFont="1" applyFill="1" applyAlignment="1">
      <alignment horizontal="center" vertical="center"/>
    </xf>
    <xf numFmtId="0" fontId="110" fillId="4" borderId="0" xfId="0" applyFont="1" applyFill="1" applyAlignment="1">
      <alignment horizontal="center" vertical="center"/>
    </xf>
    <xf numFmtId="0" fontId="110" fillId="9" borderId="0" xfId="0" applyFont="1" applyFill="1" applyAlignment="1">
      <alignment horizontal="center" vertical="center"/>
    </xf>
    <xf numFmtId="0" fontId="103" fillId="8" borderId="62" xfId="0" applyFont="1" applyFill="1" applyBorder="1" applyAlignment="1">
      <alignment horizontal="center" vertical="center"/>
    </xf>
    <xf numFmtId="3" fontId="125" fillId="0" borderId="0" xfId="4" applyNumberFormat="1" applyFont="1"/>
    <xf numFmtId="0" fontId="73" fillId="0" borderId="5" xfId="0" applyFont="1" applyFill="1" applyBorder="1" applyAlignment="1">
      <alignment horizontal="left" vertical="top" wrapText="1"/>
    </xf>
    <xf numFmtId="0" fontId="31" fillId="0" borderId="0" xfId="0" applyFont="1" applyAlignment="1">
      <alignment horizontal="left" vertical="top" wrapText="1"/>
    </xf>
    <xf numFmtId="0" fontId="76" fillId="0" borderId="10" xfId="0" quotePrefix="1" applyFont="1" applyFill="1" applyBorder="1" applyAlignment="1">
      <alignment horizontal="left" vertical="top" wrapText="1"/>
    </xf>
    <xf numFmtId="0" fontId="34" fillId="0" borderId="10" xfId="0" applyFont="1" applyBorder="1" applyAlignment="1">
      <alignment horizontal="left" vertical="top" wrapText="1"/>
    </xf>
    <xf numFmtId="0" fontId="33" fillId="0" borderId="5" xfId="0" applyFont="1" applyFill="1" applyBorder="1" applyAlignment="1">
      <alignment horizontal="left" vertical="top" wrapText="1"/>
    </xf>
    <xf numFmtId="0" fontId="124" fillId="0" borderId="5" xfId="0" applyFont="1" applyBorder="1" applyAlignment="1">
      <alignment horizontal="left" vertical="top" wrapText="1"/>
    </xf>
    <xf numFmtId="0" fontId="34" fillId="0" borderId="5" xfId="0" applyFont="1" applyBorder="1" applyAlignment="1">
      <alignment horizontal="left" vertical="top" wrapText="1"/>
    </xf>
    <xf numFmtId="0" fontId="87" fillId="0" borderId="5" xfId="0" applyFont="1" applyBorder="1" applyAlignment="1">
      <alignment horizontal="left" vertical="top" wrapText="1"/>
    </xf>
    <xf numFmtId="0" fontId="33" fillId="0" borderId="5" xfId="0" quotePrefix="1" applyFont="1" applyFill="1" applyBorder="1" applyAlignment="1">
      <alignment horizontal="left" vertical="top" wrapText="1"/>
    </xf>
    <xf numFmtId="0" fontId="76" fillId="0" borderId="5" xfId="0" quotePrefix="1" applyFont="1" applyFill="1" applyBorder="1" applyAlignment="1">
      <alignment horizontal="left" vertical="top" wrapText="1"/>
    </xf>
    <xf numFmtId="0" fontId="42" fillId="0" borderId="5" xfId="0" applyFont="1" applyBorder="1" applyAlignment="1">
      <alignment horizontal="left" vertical="top" wrapText="1"/>
    </xf>
    <xf numFmtId="0" fontId="87" fillId="0" borderId="5" xfId="0" quotePrefix="1" applyFont="1" applyBorder="1" applyAlignment="1">
      <alignment horizontal="left" vertical="top" wrapText="1"/>
    </xf>
    <xf numFmtId="0" fontId="69" fillId="0" borderId="5" xfId="0" applyFont="1" applyBorder="1" applyAlignment="1">
      <alignment horizontal="left" vertical="top" wrapText="1"/>
    </xf>
    <xf numFmtId="0" fontId="33" fillId="0" borderId="25" xfId="0" quotePrefix="1" applyFont="1" applyFill="1" applyBorder="1" applyAlignment="1">
      <alignment horizontal="left" vertical="top" wrapText="1"/>
    </xf>
    <xf numFmtId="0" fontId="34" fillId="0" borderId="25" xfId="0" applyFont="1" applyBorder="1" applyAlignment="1">
      <alignment horizontal="left" vertical="top" wrapText="1"/>
    </xf>
    <xf numFmtId="0" fontId="39" fillId="0" borderId="0" xfId="0" applyFont="1" applyAlignment="1">
      <alignment horizontal="left" vertical="top"/>
    </xf>
    <xf numFmtId="0" fontId="30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90" fillId="0" borderId="0" xfId="0" applyFont="1" applyAlignment="1">
      <alignment horizontal="left" vertical="top"/>
    </xf>
    <xf numFmtId="0" fontId="32" fillId="0" borderId="0" xfId="0" applyFont="1" applyAlignment="1">
      <alignment horizontal="left" vertical="top"/>
    </xf>
    <xf numFmtId="0" fontId="30" fillId="0" borderId="10" xfId="0" applyFont="1" applyFill="1" applyBorder="1" applyAlignment="1">
      <alignment horizontal="left" vertical="top"/>
    </xf>
    <xf numFmtId="0" fontId="123" fillId="0" borderId="10" xfId="0" applyFont="1" applyFill="1" applyBorder="1" applyAlignment="1">
      <alignment horizontal="left" vertical="top"/>
    </xf>
    <xf numFmtId="0" fontId="31" fillId="0" borderId="10" xfId="0" applyFont="1" applyFill="1" applyBorder="1" applyAlignment="1">
      <alignment horizontal="left" vertical="top" wrapText="1"/>
    </xf>
    <xf numFmtId="0" fontId="30" fillId="0" borderId="0" xfId="0" applyFont="1" applyFill="1" applyAlignment="1">
      <alignment horizontal="left" vertical="top"/>
    </xf>
    <xf numFmtId="0" fontId="30" fillId="0" borderId="4" xfId="0" applyFont="1" applyFill="1" applyBorder="1" applyAlignment="1">
      <alignment horizontal="left" vertical="top"/>
    </xf>
    <xf numFmtId="0" fontId="42" fillId="0" borderId="49" xfId="0" applyFont="1" applyFill="1" applyBorder="1" applyAlignment="1">
      <alignment horizontal="left" vertical="top" wrapText="1"/>
    </xf>
    <xf numFmtId="0" fontId="30" fillId="0" borderId="5" xfId="0" applyFont="1" applyFill="1" applyBorder="1" applyAlignment="1">
      <alignment horizontal="left" vertical="top"/>
    </xf>
    <xf numFmtId="0" fontId="123" fillId="0" borderId="4" xfId="0" applyFont="1" applyFill="1" applyBorder="1" applyAlignment="1">
      <alignment horizontal="left" vertical="top"/>
    </xf>
    <xf numFmtId="0" fontId="123" fillId="0" borderId="5" xfId="0" applyFont="1" applyFill="1" applyBorder="1" applyAlignment="1">
      <alignment horizontal="left" vertical="top"/>
    </xf>
    <xf numFmtId="0" fontId="30" fillId="0" borderId="0" xfId="0" applyFont="1" applyFill="1" applyAlignment="1">
      <alignment horizontal="left" vertical="top" wrapText="1"/>
    </xf>
    <xf numFmtId="0" fontId="30" fillId="0" borderId="25" xfId="0" applyFont="1" applyFill="1" applyBorder="1" applyAlignment="1">
      <alignment horizontal="left" vertical="top"/>
    </xf>
    <xf numFmtId="0" fontId="31" fillId="0" borderId="25" xfId="0" applyFont="1" applyFill="1" applyBorder="1" applyAlignment="1">
      <alignment horizontal="left" vertical="top" wrapText="1"/>
    </xf>
    <xf numFmtId="164" fontId="31" fillId="0" borderId="0" xfId="0" applyNumberFormat="1" applyFont="1" applyAlignment="1">
      <alignment horizontal="left" vertical="top"/>
    </xf>
    <xf numFmtId="164" fontId="31" fillId="0" borderId="0" xfId="4" applyNumberFormat="1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3" fontId="88" fillId="0" borderId="10" xfId="0" applyNumberFormat="1" applyFont="1" applyBorder="1" applyAlignment="1">
      <alignment horizontal="center" vertical="top" wrapText="1"/>
    </xf>
    <xf numFmtId="0" fontId="32" fillId="0" borderId="5" xfId="0" applyFont="1" applyBorder="1" applyAlignment="1">
      <alignment horizontal="center" vertical="top"/>
    </xf>
    <xf numFmtId="0" fontId="34" fillId="0" borderId="5" xfId="0" applyFont="1" applyBorder="1" applyAlignment="1">
      <alignment horizontal="center" vertical="top" wrapText="1"/>
    </xf>
    <xf numFmtId="0" fontId="144" fillId="0" borderId="5" xfId="0" applyFont="1" applyBorder="1" applyAlignment="1">
      <alignment horizontal="center" vertical="top"/>
    </xf>
    <xf numFmtId="0" fontId="30" fillId="0" borderId="0" xfId="0" applyFont="1" applyFill="1" applyAlignment="1">
      <alignment horizontal="center" vertical="top"/>
    </xf>
    <xf numFmtId="164" fontId="34" fillId="0" borderId="5" xfId="4" applyNumberFormat="1" applyFont="1" applyBorder="1" applyAlignment="1">
      <alignment horizontal="center" vertical="top"/>
    </xf>
    <xf numFmtId="164" fontId="34" fillId="0" borderId="25" xfId="4" applyNumberFormat="1" applyFont="1" applyBorder="1" applyAlignment="1">
      <alignment horizontal="center" vertical="top"/>
    </xf>
    <xf numFmtId="0" fontId="32" fillId="0" borderId="25" xfId="0" applyFont="1" applyBorder="1" applyAlignment="1">
      <alignment horizontal="center" vertical="top"/>
    </xf>
    <xf numFmtId="0" fontId="32" fillId="0" borderId="19" xfId="0" applyFont="1" applyBorder="1" applyAlignment="1">
      <alignment horizontal="center" vertical="top"/>
    </xf>
    <xf numFmtId="164" fontId="86" fillId="0" borderId="0" xfId="4" applyNumberFormat="1" applyFont="1" applyAlignment="1">
      <alignment horizontal="center" vertical="top"/>
    </xf>
    <xf numFmtId="0" fontId="30" fillId="0" borderId="0" xfId="0" applyFont="1" applyAlignment="1">
      <alignment horizontal="center" vertical="top" textRotation="90" wrapText="1"/>
    </xf>
    <xf numFmtId="0" fontId="34" fillId="0" borderId="0" xfId="0" applyFont="1" applyBorder="1" applyAlignment="1">
      <alignment horizontal="center" vertical="top" wrapText="1"/>
    </xf>
    <xf numFmtId="164" fontId="30" fillId="0" borderId="0" xfId="4" applyNumberFormat="1" applyFont="1" applyAlignment="1">
      <alignment horizontal="left" vertical="top"/>
    </xf>
    <xf numFmtId="164" fontId="145" fillId="0" borderId="5" xfId="4" applyNumberFormat="1" applyFont="1" applyBorder="1" applyAlignment="1">
      <alignment horizontal="center" vertical="top"/>
    </xf>
    <xf numFmtId="164" fontId="21" fillId="0" borderId="0" xfId="4" applyNumberFormat="1" applyFont="1"/>
    <xf numFmtId="164" fontId="19" fillId="0" borderId="0" xfId="0" applyNumberFormat="1" applyFont="1"/>
    <xf numFmtId="164" fontId="31" fillId="0" borderId="0" xfId="4" applyNumberFormat="1" applyFont="1" applyAlignment="1">
      <alignment horizontal="left" vertical="top"/>
    </xf>
    <xf numFmtId="0" fontId="136" fillId="0" borderId="5" xfId="0" applyFont="1" applyBorder="1" applyAlignment="1">
      <alignment horizontal="left" vertical="top" wrapText="1"/>
    </xf>
    <xf numFmtId="0" fontId="146" fillId="0" borderId="49" xfId="0" applyFont="1" applyFill="1" applyBorder="1" applyAlignment="1">
      <alignment horizontal="left" vertical="top" wrapText="1"/>
    </xf>
    <xf numFmtId="0" fontId="147" fillId="0" borderId="49" xfId="0" applyFont="1" applyFill="1" applyBorder="1" applyAlignment="1">
      <alignment horizontal="left" vertical="top" wrapText="1"/>
    </xf>
    <xf numFmtId="0" fontId="149" fillId="0" borderId="5" xfId="0" applyFont="1" applyBorder="1" applyAlignment="1">
      <alignment horizontal="left" vertical="top" wrapText="1"/>
    </xf>
    <xf numFmtId="0" fontId="139" fillId="0" borderId="5" xfId="0" applyFont="1" applyBorder="1" applyAlignment="1">
      <alignment horizontal="left" vertical="top" wrapText="1"/>
    </xf>
    <xf numFmtId="0" fontId="150" fillId="0" borderId="0" xfId="0" applyFont="1" applyAlignment="1">
      <alignment horizontal="left" vertical="top"/>
    </xf>
    <xf numFmtId="0" fontId="146" fillId="0" borderId="5" xfId="0" applyFont="1" applyFill="1" applyBorder="1" applyAlignment="1">
      <alignment horizontal="left" vertical="top" wrapText="1"/>
    </xf>
    <xf numFmtId="164" fontId="29" fillId="0" borderId="19" xfId="4" applyNumberFormat="1" applyFont="1" applyBorder="1" applyAlignment="1">
      <alignment horizontal="center" vertical="center" wrapText="1"/>
    </xf>
    <xf numFmtId="164" fontId="145" fillId="12" borderId="5" xfId="4" applyNumberFormat="1" applyFont="1" applyFill="1" applyBorder="1" applyAlignment="1">
      <alignment horizontal="center" vertical="top"/>
    </xf>
    <xf numFmtId="164" fontId="148" fillId="12" borderId="5" xfId="4" applyNumberFormat="1" applyFont="1" applyFill="1" applyBorder="1" applyAlignment="1">
      <alignment horizontal="center" vertical="top"/>
    </xf>
    <xf numFmtId="164" fontId="88" fillId="0" borderId="10" xfId="4" applyNumberFormat="1" applyFont="1" applyBorder="1" applyAlignment="1">
      <alignment horizontal="center" vertical="top" wrapText="1"/>
    </xf>
    <xf numFmtId="164" fontId="34" fillId="0" borderId="5" xfId="4" applyNumberFormat="1" applyFont="1" applyBorder="1" applyAlignment="1">
      <alignment horizontal="center" vertical="top" wrapText="1"/>
    </xf>
    <xf numFmtId="164" fontId="34" fillId="0" borderId="0" xfId="4" applyNumberFormat="1" applyFont="1" applyBorder="1" applyAlignment="1">
      <alignment horizontal="center" vertical="top" wrapText="1"/>
    </xf>
    <xf numFmtId="164" fontId="30" fillId="0" borderId="0" xfId="4" applyNumberFormat="1" applyFont="1" applyFill="1" applyAlignment="1">
      <alignment horizontal="center" vertical="top"/>
    </xf>
    <xf numFmtId="164" fontId="34" fillId="3" borderId="0" xfId="4" applyNumberFormat="1" applyFont="1" applyFill="1" applyBorder="1" applyAlignment="1">
      <alignment horizontal="center" vertical="top" wrapText="1"/>
    </xf>
    <xf numFmtId="164" fontId="33" fillId="0" borderId="5" xfId="0" applyNumberFormat="1" applyFont="1" applyFill="1" applyBorder="1" applyAlignment="1">
      <alignment horizontal="left" vertical="top" wrapText="1"/>
    </xf>
    <xf numFmtId="164" fontId="34" fillId="3" borderId="5" xfId="4" applyNumberFormat="1" applyFont="1" applyFill="1" applyBorder="1" applyAlignment="1">
      <alignment horizontal="center" vertical="top"/>
    </xf>
    <xf numFmtId="164" fontId="33" fillId="3" borderId="5" xfId="0" applyNumberFormat="1" applyFont="1" applyFill="1" applyBorder="1" applyAlignment="1">
      <alignment horizontal="left" vertical="top" wrapText="1"/>
    </xf>
    <xf numFmtId="164" fontId="34" fillId="13" borderId="5" xfId="4" applyNumberFormat="1" applyFont="1" applyFill="1" applyBorder="1" applyAlignment="1">
      <alignment horizontal="center" vertical="top"/>
    </xf>
    <xf numFmtId="164" fontId="30" fillId="13" borderId="0" xfId="4" applyNumberFormat="1" applyFont="1" applyFill="1" applyAlignment="1">
      <alignment horizontal="center" vertical="top"/>
    </xf>
    <xf numFmtId="164" fontId="34" fillId="13" borderId="5" xfId="4" applyNumberFormat="1" applyFont="1" applyFill="1" applyBorder="1" applyAlignment="1">
      <alignment horizontal="center" vertical="top" wrapText="1"/>
    </xf>
    <xf numFmtId="164" fontId="34" fillId="4" borderId="5" xfId="4" applyNumberFormat="1" applyFont="1" applyFill="1" applyBorder="1" applyAlignment="1">
      <alignment horizontal="center" vertical="top" wrapText="1"/>
    </xf>
    <xf numFmtId="164" fontId="34" fillId="0" borderId="5" xfId="4" applyNumberFormat="1" applyFont="1" applyFill="1" applyBorder="1" applyAlignment="1">
      <alignment horizontal="center" vertical="top" wrapText="1"/>
    </xf>
    <xf numFmtId="164" fontId="34" fillId="4" borderId="5" xfId="4" applyNumberFormat="1" applyFont="1" applyFill="1" applyBorder="1" applyAlignment="1">
      <alignment horizontal="center" vertical="top"/>
    </xf>
    <xf numFmtId="164" fontId="30" fillId="4" borderId="0" xfId="4" applyNumberFormat="1" applyFont="1" applyFill="1" applyAlignment="1">
      <alignment horizontal="center" vertical="top"/>
    </xf>
    <xf numFmtId="0" fontId="67" fillId="0" borderId="5" xfId="0" applyFont="1" applyBorder="1" applyAlignment="1">
      <alignment horizontal="left" vertical="top" wrapText="1"/>
    </xf>
    <xf numFmtId="0" fontId="73" fillId="0" borderId="5" xfId="0" applyFont="1" applyBorder="1" applyAlignment="1">
      <alignment horizontal="left" vertical="top" wrapText="1"/>
    </xf>
    <xf numFmtId="0" fontId="73" fillId="0" borderId="5" xfId="0" quotePrefix="1" applyFont="1" applyBorder="1" applyAlignment="1">
      <alignment horizontal="left" vertical="top" wrapText="1"/>
    </xf>
    <xf numFmtId="0" fontId="75" fillId="0" borderId="5" xfId="0" applyFont="1" applyBorder="1" applyAlignment="1">
      <alignment horizontal="left" vertical="top" wrapText="1"/>
    </xf>
    <xf numFmtId="0" fontId="31" fillId="0" borderId="0" xfId="0" applyFont="1" applyFill="1" applyAlignment="1">
      <alignment horizontal="left" vertical="top" wrapText="1"/>
    </xf>
    <xf numFmtId="164" fontId="29" fillId="0" borderId="14" xfId="4" applyNumberFormat="1" applyFont="1" applyBorder="1" applyAlignment="1">
      <alignment horizontal="center" vertical="center" wrapText="1"/>
    </xf>
    <xf numFmtId="164" fontId="88" fillId="0" borderId="4" xfId="4" applyNumberFormat="1" applyFont="1" applyBorder="1" applyAlignment="1">
      <alignment horizontal="center" vertical="top" wrapText="1"/>
    </xf>
    <xf numFmtId="0" fontId="30" fillId="0" borderId="5" xfId="0" applyFont="1" applyFill="1" applyBorder="1" applyAlignment="1">
      <alignment horizontal="center" vertical="top"/>
    </xf>
    <xf numFmtId="0" fontId="30" fillId="0" borderId="19" xfId="0" applyFont="1" applyFill="1" applyBorder="1" applyAlignment="1">
      <alignment horizontal="left" vertical="top"/>
    </xf>
    <xf numFmtId="0" fontId="33" fillId="0" borderId="19" xfId="0" quotePrefix="1" applyFont="1" applyFill="1" applyBorder="1" applyAlignment="1">
      <alignment horizontal="left" vertical="top" wrapText="1"/>
    </xf>
    <xf numFmtId="0" fontId="34" fillId="0" borderId="19" xfId="0" applyFont="1" applyBorder="1" applyAlignment="1">
      <alignment horizontal="left" vertical="top" wrapText="1"/>
    </xf>
    <xf numFmtId="164" fontId="34" fillId="0" borderId="19" xfId="4" applyNumberFormat="1" applyFont="1" applyBorder="1" applyAlignment="1">
      <alignment horizontal="center" vertical="top"/>
    </xf>
    <xf numFmtId="0" fontId="31" fillId="0" borderId="19" xfId="0" applyFont="1" applyFill="1" applyBorder="1" applyAlignment="1">
      <alignment horizontal="left" vertical="top" wrapText="1"/>
    </xf>
    <xf numFmtId="0" fontId="30" fillId="0" borderId="63" xfId="0" applyFont="1" applyFill="1" applyBorder="1" applyAlignment="1">
      <alignment horizontal="left" vertical="top"/>
    </xf>
    <xf numFmtId="0" fontId="34" fillId="0" borderId="63" xfId="0" applyFont="1" applyBorder="1" applyAlignment="1">
      <alignment horizontal="left" vertical="top" wrapText="1"/>
    </xf>
    <xf numFmtId="0" fontId="139" fillId="0" borderId="63" xfId="0" applyFont="1" applyBorder="1" applyAlignment="1">
      <alignment horizontal="left" vertical="top" wrapText="1"/>
    </xf>
    <xf numFmtId="164" fontId="34" fillId="0" borderId="63" xfId="4" applyNumberFormat="1" applyFont="1" applyBorder="1" applyAlignment="1">
      <alignment horizontal="center" vertical="top"/>
    </xf>
    <xf numFmtId="0" fontId="32" fillId="0" borderId="63" xfId="0" applyFont="1" applyBorder="1" applyAlignment="1">
      <alignment horizontal="center" vertical="top"/>
    </xf>
    <xf numFmtId="0" fontId="73" fillId="0" borderId="63" xfId="0" applyFont="1" applyFill="1" applyBorder="1" applyAlignment="1">
      <alignment horizontal="left" vertical="top" wrapText="1"/>
    </xf>
    <xf numFmtId="0" fontId="30" fillId="0" borderId="0" xfId="0" applyFont="1" applyFill="1" applyBorder="1" applyAlignment="1">
      <alignment horizontal="left" vertical="top"/>
    </xf>
    <xf numFmtId="0" fontId="34" fillId="0" borderId="0" xfId="0" applyFont="1" applyBorder="1" applyAlignment="1">
      <alignment horizontal="left" vertical="top" wrapText="1"/>
    </xf>
    <xf numFmtId="0" fontId="139" fillId="0" borderId="0" xfId="0" applyFont="1" applyBorder="1" applyAlignment="1">
      <alignment horizontal="left" vertical="top" wrapText="1"/>
    </xf>
    <xf numFmtId="164" fontId="34" fillId="0" borderId="0" xfId="4" applyNumberFormat="1" applyFont="1" applyBorder="1" applyAlignment="1">
      <alignment horizontal="center" vertical="top"/>
    </xf>
    <xf numFmtId="0" fontId="32" fillId="0" borderId="0" xfId="0" applyFont="1" applyBorder="1" applyAlignment="1">
      <alignment horizontal="center" vertical="top"/>
    </xf>
    <xf numFmtId="0" fontId="73" fillId="0" borderId="0" xfId="0" applyFont="1" applyFill="1" applyBorder="1" applyAlignment="1">
      <alignment horizontal="left" vertical="top" wrapText="1"/>
    </xf>
    <xf numFmtId="0" fontId="33" fillId="0" borderId="0" xfId="0" quotePrefix="1" applyFont="1" applyFill="1" applyBorder="1" applyAlignment="1">
      <alignment horizontal="left" vertical="top" wrapText="1"/>
    </xf>
    <xf numFmtId="164" fontId="145" fillId="0" borderId="5" xfId="4" applyNumberFormat="1" applyFont="1" applyFill="1" applyBorder="1" applyAlignment="1">
      <alignment horizontal="center" vertical="top"/>
    </xf>
    <xf numFmtId="164" fontId="34" fillId="0" borderId="5" xfId="4" applyNumberFormat="1" applyFont="1" applyFill="1" applyBorder="1" applyAlignment="1">
      <alignment horizontal="center" vertical="top"/>
    </xf>
    <xf numFmtId="0" fontId="32" fillId="0" borderId="5" xfId="0" applyFont="1" applyFill="1" applyBorder="1" applyAlignment="1">
      <alignment horizontal="center" vertical="top"/>
    </xf>
    <xf numFmtId="0" fontId="34" fillId="0" borderId="5" xfId="0" applyFont="1" applyFill="1" applyBorder="1" applyAlignment="1">
      <alignment horizontal="center" vertical="top" wrapText="1"/>
    </xf>
    <xf numFmtId="0" fontId="39" fillId="0" borderId="0" xfId="0" applyFont="1" applyAlignment="1">
      <alignment horizontal="center" vertical="top"/>
    </xf>
    <xf numFmtId="0" fontId="90" fillId="0" borderId="0" xfId="0" applyFont="1" applyAlignment="1">
      <alignment horizontal="center" vertical="top"/>
    </xf>
    <xf numFmtId="0" fontId="123" fillId="0" borderId="10" xfId="0" applyFont="1" applyFill="1" applyBorder="1" applyAlignment="1">
      <alignment horizontal="center" vertical="top"/>
    </xf>
    <xf numFmtId="0" fontId="30" fillId="0" borderId="4" xfId="0" applyFont="1" applyFill="1" applyBorder="1" applyAlignment="1">
      <alignment horizontal="center" vertical="top"/>
    </xf>
    <xf numFmtId="0" fontId="123" fillId="0" borderId="4" xfId="0" applyFont="1" applyFill="1" applyBorder="1" applyAlignment="1">
      <alignment horizontal="center" vertical="top"/>
    </xf>
    <xf numFmtId="0" fontId="123" fillId="0" borderId="5" xfId="0" applyFont="1" applyFill="1" applyBorder="1" applyAlignment="1">
      <alignment horizontal="center" vertical="top"/>
    </xf>
    <xf numFmtId="0" fontId="123" fillId="0" borderId="63" xfId="0" applyFont="1" applyFill="1" applyBorder="1" applyAlignment="1">
      <alignment horizontal="center" vertical="top"/>
    </xf>
    <xf numFmtId="0" fontId="123" fillId="0" borderId="0" xfId="0" applyFont="1" applyFill="1" applyBorder="1" applyAlignment="1">
      <alignment horizontal="center" vertical="top"/>
    </xf>
    <xf numFmtId="0" fontId="30" fillId="0" borderId="0" xfId="0" applyFont="1" applyFill="1" applyBorder="1" applyAlignment="1">
      <alignment horizontal="center" vertical="top"/>
    </xf>
    <xf numFmtId="0" fontId="30" fillId="0" borderId="19" xfId="0" applyFont="1" applyFill="1" applyBorder="1" applyAlignment="1">
      <alignment horizontal="center" vertical="top"/>
    </xf>
    <xf numFmtId="0" fontId="32" fillId="3" borderId="5" xfId="0" applyFont="1" applyFill="1" applyBorder="1" applyAlignment="1">
      <alignment horizontal="center" vertical="top"/>
    </xf>
    <xf numFmtId="0" fontId="67" fillId="0" borderId="5" xfId="0" applyFont="1" applyFill="1" applyBorder="1" applyAlignment="1">
      <alignment horizontal="left" vertical="top" wrapText="1"/>
    </xf>
    <xf numFmtId="164" fontId="148" fillId="3" borderId="5" xfId="4" applyNumberFormat="1" applyFont="1" applyFill="1" applyBorder="1" applyAlignment="1">
      <alignment horizontal="center" vertical="top"/>
    </xf>
    <xf numFmtId="0" fontId="68" fillId="0" borderId="49" xfId="0" applyFont="1" applyFill="1" applyBorder="1" applyAlignment="1">
      <alignment horizontal="left" vertical="top" wrapText="1"/>
    </xf>
    <xf numFmtId="0" fontId="39" fillId="0" borderId="44" xfId="0" applyFont="1" applyFill="1" applyBorder="1" applyAlignment="1">
      <alignment horizontal="center" vertical="center" wrapText="1"/>
    </xf>
    <xf numFmtId="164" fontId="123" fillId="0" borderId="5" xfId="4" applyNumberFormat="1" applyFont="1" applyBorder="1" applyAlignment="1">
      <alignment horizontal="center" vertical="top"/>
    </xf>
    <xf numFmtId="43" fontId="34" fillId="0" borderId="5" xfId="4" applyNumberFormat="1" applyFont="1" applyBorder="1" applyAlignment="1">
      <alignment horizontal="center" vertical="top"/>
    </xf>
    <xf numFmtId="3" fontId="88" fillId="0" borderId="4" xfId="0" applyNumberFormat="1" applyFont="1" applyBorder="1" applyAlignment="1">
      <alignment horizontal="center" vertical="top" wrapText="1"/>
    </xf>
    <xf numFmtId="0" fontId="39" fillId="0" borderId="19" xfId="0" applyFont="1" applyFill="1" applyBorder="1" applyAlignment="1">
      <alignment horizontal="center" vertical="center" wrapText="1"/>
    </xf>
    <xf numFmtId="0" fontId="39" fillId="0" borderId="64" xfId="0" applyFont="1" applyFill="1" applyBorder="1" applyAlignment="1">
      <alignment horizontal="center" vertical="center" wrapText="1"/>
    </xf>
    <xf numFmtId="0" fontId="144" fillId="0" borderId="5" xfId="0" applyFont="1" applyFill="1" applyBorder="1" applyAlignment="1">
      <alignment horizontal="center" vertical="top"/>
    </xf>
    <xf numFmtId="0" fontId="124" fillId="0" borderId="5" xfId="0" applyFont="1" applyFill="1" applyBorder="1" applyAlignment="1">
      <alignment horizontal="left" vertical="top" wrapText="1"/>
    </xf>
    <xf numFmtId="0" fontId="157" fillId="0" borderId="49" xfId="0" applyFont="1" applyFill="1" applyBorder="1" applyAlignment="1">
      <alignment horizontal="left" vertical="top" wrapText="1"/>
    </xf>
    <xf numFmtId="0" fontId="87" fillId="0" borderId="5" xfId="0" applyFont="1" applyFill="1" applyBorder="1" applyAlignment="1">
      <alignment horizontal="left" vertical="top" wrapText="1"/>
    </xf>
    <xf numFmtId="0" fontId="157" fillId="0" borderId="5" xfId="0" applyFont="1" applyFill="1" applyBorder="1" applyAlignment="1">
      <alignment horizontal="left" vertical="top" wrapText="1"/>
    </xf>
    <xf numFmtId="0" fontId="158" fillId="0" borderId="5" xfId="0" applyFont="1" applyFill="1" applyBorder="1" applyAlignment="1">
      <alignment horizontal="left" vertical="top" wrapText="1"/>
    </xf>
    <xf numFmtId="164" fontId="148" fillId="0" borderId="5" xfId="4" applyNumberFormat="1" applyFont="1" applyFill="1" applyBorder="1" applyAlignment="1">
      <alignment horizontal="center" vertical="top"/>
    </xf>
    <xf numFmtId="0" fontId="87" fillId="0" borderId="5" xfId="0" quotePrefix="1" applyFont="1" applyFill="1" applyBorder="1" applyAlignment="1">
      <alignment horizontal="left" vertical="top" wrapText="1"/>
    </xf>
    <xf numFmtId="0" fontId="136" fillId="0" borderId="5" xfId="0" applyFont="1" applyFill="1" applyBorder="1" applyAlignment="1">
      <alignment horizontal="left" vertical="top" wrapText="1"/>
    </xf>
    <xf numFmtId="0" fontId="139" fillId="0" borderId="5" xfId="0" applyFont="1" applyFill="1" applyBorder="1" applyAlignment="1">
      <alignment horizontal="left" vertical="top" wrapText="1"/>
    </xf>
    <xf numFmtId="0" fontId="69" fillId="0" borderId="5" xfId="0" applyFont="1" applyFill="1" applyBorder="1" applyAlignment="1">
      <alignment horizontal="left" vertical="top" wrapText="1"/>
    </xf>
    <xf numFmtId="0" fontId="34" fillId="0" borderId="5" xfId="0" applyFont="1" applyFill="1" applyBorder="1" applyAlignment="1">
      <alignment horizontal="left" vertical="top" wrapText="1"/>
    </xf>
    <xf numFmtId="166" fontId="34" fillId="0" borderId="5" xfId="4" applyNumberFormat="1" applyFont="1" applyFill="1" applyBorder="1" applyAlignment="1">
      <alignment horizontal="center" vertical="top"/>
    </xf>
    <xf numFmtId="0" fontId="159" fillId="0" borderId="5" xfId="0" applyFont="1" applyFill="1" applyBorder="1" applyAlignment="1">
      <alignment horizontal="center" vertical="top"/>
    </xf>
    <xf numFmtId="0" fontId="42" fillId="0" borderId="5" xfId="0" applyFont="1" applyFill="1" applyBorder="1" applyAlignment="1">
      <alignment horizontal="left" vertical="top" wrapText="1"/>
    </xf>
    <xf numFmtId="166" fontId="34" fillId="0" borderId="5" xfId="4" applyNumberFormat="1" applyFont="1" applyBorder="1" applyAlignment="1">
      <alignment horizontal="center" vertical="top"/>
    </xf>
    <xf numFmtId="2" fontId="31" fillId="0" borderId="0" xfId="4" applyNumberFormat="1" applyFont="1" applyAlignment="1">
      <alignment horizontal="center" vertical="top"/>
    </xf>
    <xf numFmtId="2" fontId="29" fillId="0" borderId="19" xfId="4" applyNumberFormat="1" applyFont="1" applyBorder="1" applyAlignment="1">
      <alignment horizontal="center" vertical="center" wrapText="1"/>
    </xf>
    <xf numFmtId="2" fontId="39" fillId="0" borderId="64" xfId="0" applyNumberFormat="1" applyFont="1" applyFill="1" applyBorder="1" applyAlignment="1">
      <alignment horizontal="center" vertical="center" wrapText="1"/>
    </xf>
    <xf numFmtId="2" fontId="39" fillId="0" borderId="44" xfId="0" applyNumberFormat="1" applyFont="1" applyFill="1" applyBorder="1" applyAlignment="1">
      <alignment horizontal="center" vertical="center" wrapText="1"/>
    </xf>
    <xf numFmtId="2" fontId="39" fillId="0" borderId="34" xfId="0" applyNumberFormat="1" applyFont="1" applyFill="1" applyBorder="1" applyAlignment="1">
      <alignment horizontal="center" vertical="center" wrapText="1"/>
    </xf>
    <xf numFmtId="2" fontId="75" fillId="0" borderId="5" xfId="0" applyNumberFormat="1" applyFont="1" applyBorder="1" applyAlignment="1">
      <alignment horizontal="center" vertical="top" wrapText="1"/>
    </xf>
    <xf numFmtId="2" fontId="75" fillId="0" borderId="4" xfId="0" applyNumberFormat="1" applyFont="1" applyBorder="1" applyAlignment="1">
      <alignment horizontal="center" vertical="top" wrapText="1"/>
    </xf>
    <xf numFmtId="2" fontId="75" fillId="0" borderId="5" xfId="0" applyNumberFormat="1" applyFont="1" applyFill="1" applyBorder="1" applyAlignment="1">
      <alignment horizontal="center" vertical="top" wrapText="1"/>
    </xf>
    <xf numFmtId="2" fontId="75" fillId="0" borderId="0" xfId="0" applyNumberFormat="1" applyFont="1" applyBorder="1" applyAlignment="1">
      <alignment horizontal="center" vertical="top" wrapText="1"/>
    </xf>
    <xf numFmtId="2" fontId="31" fillId="0" borderId="5" xfId="0" applyNumberFormat="1" applyFont="1" applyFill="1" applyBorder="1" applyAlignment="1">
      <alignment horizontal="center" vertical="top"/>
    </xf>
    <xf numFmtId="2" fontId="31" fillId="0" borderId="0" xfId="0" applyNumberFormat="1" applyFont="1" applyFill="1" applyAlignment="1">
      <alignment horizontal="center" vertical="top"/>
    </xf>
    <xf numFmtId="2" fontId="75" fillId="0" borderId="5" xfId="4" applyNumberFormat="1" applyFont="1" applyBorder="1" applyAlignment="1">
      <alignment horizontal="center" vertical="top"/>
    </xf>
    <xf numFmtId="2" fontId="75" fillId="0" borderId="5" xfId="4" applyNumberFormat="1" applyFont="1" applyFill="1" applyBorder="1" applyAlignment="1">
      <alignment horizontal="center" vertical="top"/>
    </xf>
    <xf numFmtId="2" fontId="42" fillId="0" borderId="5" xfId="4" applyNumberFormat="1" applyFont="1" applyBorder="1" applyAlignment="1">
      <alignment horizontal="center" vertical="top"/>
    </xf>
    <xf numFmtId="2" fontId="42" fillId="0" borderId="5" xfId="4" applyNumberFormat="1" applyFont="1" applyFill="1" applyBorder="1" applyAlignment="1">
      <alignment horizontal="center" vertical="top"/>
    </xf>
    <xf numFmtId="2" fontId="75" fillId="0" borderId="0" xfId="4" applyNumberFormat="1" applyFont="1" applyBorder="1" applyAlignment="1">
      <alignment horizontal="center" vertical="top"/>
    </xf>
    <xf numFmtId="2" fontId="75" fillId="0" borderId="19" xfId="4" applyNumberFormat="1" applyFont="1" applyBorder="1" applyAlignment="1">
      <alignment horizontal="center" vertical="top"/>
    </xf>
    <xf numFmtId="2" fontId="42" fillId="0" borderId="0" xfId="4" applyNumberFormat="1" applyFont="1" applyAlignment="1">
      <alignment horizontal="center" vertical="top"/>
    </xf>
    <xf numFmtId="2" fontId="31" fillId="0" borderId="0" xfId="0" applyNumberFormat="1" applyFont="1" applyAlignment="1">
      <alignment horizontal="center" vertical="top"/>
    </xf>
    <xf numFmtId="2" fontId="31" fillId="0" borderId="5" xfId="0" applyNumberFormat="1" applyFont="1" applyBorder="1" applyAlignment="1">
      <alignment horizontal="center" vertical="top"/>
    </xf>
    <xf numFmtId="2" fontId="155" fillId="0" borderId="5" xfId="0" applyNumberFormat="1" applyFont="1" applyBorder="1" applyAlignment="1">
      <alignment horizontal="center" vertical="top"/>
    </xf>
    <xf numFmtId="2" fontId="31" fillId="0" borderId="0" xfId="0" applyNumberFormat="1" applyFont="1" applyBorder="1" applyAlignment="1">
      <alignment horizontal="center" vertical="top"/>
    </xf>
    <xf numFmtId="2" fontId="31" fillId="0" borderId="19" xfId="0" applyNumberFormat="1" applyFont="1" applyBorder="1" applyAlignment="1">
      <alignment horizontal="center" vertical="top"/>
    </xf>
    <xf numFmtId="2" fontId="68" fillId="0" borderId="5" xfId="4" applyNumberFormat="1" applyFont="1" applyFill="1" applyBorder="1" applyAlignment="1">
      <alignment horizontal="center" vertical="top"/>
    </xf>
    <xf numFmtId="167" fontId="75" fillId="0" borderId="5" xfId="0" applyNumberFormat="1" applyFont="1" applyBorder="1" applyAlignment="1">
      <alignment horizontal="center" vertical="top" wrapText="1"/>
    </xf>
    <xf numFmtId="167" fontId="31" fillId="0" borderId="0" xfId="4" applyNumberFormat="1" applyFont="1" applyAlignment="1">
      <alignment horizontal="center" vertical="top"/>
    </xf>
    <xf numFmtId="167" fontId="39" fillId="0" borderId="34" xfId="0" applyNumberFormat="1" applyFont="1" applyFill="1" applyBorder="1" applyAlignment="1">
      <alignment horizontal="center" vertical="center" wrapText="1"/>
    </xf>
    <xf numFmtId="167" fontId="29" fillId="0" borderId="19" xfId="4" applyNumberFormat="1" applyFont="1" applyBorder="1" applyAlignment="1">
      <alignment horizontal="center" vertical="center" wrapText="1"/>
    </xf>
    <xf numFmtId="167" fontId="75" fillId="0" borderId="4" xfId="0" applyNumberFormat="1" applyFont="1" applyBorder="1" applyAlignment="1">
      <alignment horizontal="center" vertical="top" wrapText="1"/>
    </xf>
    <xf numFmtId="167" fontId="75" fillId="0" borderId="5" xfId="0" applyNumberFormat="1" applyFont="1" applyFill="1" applyBorder="1" applyAlignment="1">
      <alignment horizontal="center" vertical="top" wrapText="1"/>
    </xf>
    <xf numFmtId="167" fontId="75" fillId="0" borderId="0" xfId="0" applyNumberFormat="1" applyFont="1" applyBorder="1" applyAlignment="1">
      <alignment horizontal="center" vertical="top" wrapText="1"/>
    </xf>
    <xf numFmtId="167" fontId="31" fillId="0" borderId="5" xfId="0" applyNumberFormat="1" applyFont="1" applyFill="1" applyBorder="1" applyAlignment="1">
      <alignment horizontal="center" vertical="top"/>
    </xf>
    <xf numFmtId="167" fontId="31" fillId="0" borderId="0" xfId="0" applyNumberFormat="1" applyFont="1" applyFill="1" applyAlignment="1">
      <alignment horizontal="center" vertical="top"/>
    </xf>
    <xf numFmtId="167" fontId="68" fillId="0" borderId="5" xfId="4" applyNumberFormat="1" applyFont="1" applyFill="1" applyBorder="1" applyAlignment="1">
      <alignment horizontal="center" vertical="top"/>
    </xf>
    <xf numFmtId="167" fontId="75" fillId="0" borderId="5" xfId="4" applyNumberFormat="1" applyFont="1" applyBorder="1" applyAlignment="1">
      <alignment horizontal="center" vertical="top"/>
    </xf>
    <xf numFmtId="167" fontId="75" fillId="0" borderId="5" xfId="4" applyNumberFormat="1" applyFont="1" applyFill="1" applyBorder="1" applyAlignment="1">
      <alignment horizontal="center" vertical="top"/>
    </xf>
    <xf numFmtId="167" fontId="42" fillId="0" borderId="5" xfId="4" applyNumberFormat="1" applyFont="1" applyBorder="1" applyAlignment="1">
      <alignment horizontal="center" vertical="top"/>
    </xf>
    <xf numFmtId="167" fontId="42" fillId="0" borderId="5" xfId="4" applyNumberFormat="1" applyFont="1" applyFill="1" applyBorder="1" applyAlignment="1">
      <alignment horizontal="center" vertical="top"/>
    </xf>
    <xf numFmtId="167" fontId="75" fillId="0" borderId="0" xfId="4" applyNumberFormat="1" applyFont="1" applyBorder="1" applyAlignment="1">
      <alignment horizontal="center" vertical="top"/>
    </xf>
    <xf numFmtId="167" fontId="75" fillId="0" borderId="19" xfId="4" applyNumberFormat="1" applyFont="1" applyBorder="1" applyAlignment="1">
      <alignment horizontal="center" vertical="top"/>
    </xf>
    <xf numFmtId="167" fontId="42" fillId="0" borderId="0" xfId="4" applyNumberFormat="1" applyFont="1" applyAlignment="1">
      <alignment horizontal="center" vertical="top"/>
    </xf>
    <xf numFmtId="167" fontId="31" fillId="0" borderId="0" xfId="0" applyNumberFormat="1" applyFont="1" applyAlignment="1">
      <alignment horizontal="center" vertical="top"/>
    </xf>
    <xf numFmtId="167" fontId="39" fillId="0" borderId="44" xfId="0" applyNumberFormat="1" applyFont="1" applyFill="1" applyBorder="1" applyAlignment="1">
      <alignment horizontal="center" vertical="center" wrapText="1"/>
    </xf>
    <xf numFmtId="167" fontId="39" fillId="0" borderId="64" xfId="0" applyNumberFormat="1" applyFont="1" applyFill="1" applyBorder="1" applyAlignment="1">
      <alignment horizontal="center" vertical="center" wrapText="1"/>
    </xf>
    <xf numFmtId="167" fontId="31" fillId="0" borderId="5" xfId="0" applyNumberFormat="1" applyFont="1" applyBorder="1" applyAlignment="1">
      <alignment horizontal="center" vertical="top"/>
    </xf>
    <xf numFmtId="167" fontId="155" fillId="0" borderId="5" xfId="0" applyNumberFormat="1" applyFont="1" applyBorder="1" applyAlignment="1">
      <alignment horizontal="center" vertical="top"/>
    </xf>
    <xf numFmtId="167" fontId="31" fillId="0" borderId="0" xfId="0" applyNumberFormat="1" applyFont="1" applyBorder="1" applyAlignment="1">
      <alignment horizontal="center" vertical="top"/>
    </xf>
    <xf numFmtId="167" fontId="31" fillId="0" borderId="19" xfId="0" applyNumberFormat="1" applyFont="1" applyBorder="1" applyAlignment="1">
      <alignment horizontal="center" vertical="top"/>
    </xf>
    <xf numFmtId="0" fontId="156" fillId="0" borderId="5" xfId="0" applyFont="1" applyBorder="1" applyAlignment="1">
      <alignment horizontal="left" vertical="top" wrapText="1"/>
    </xf>
    <xf numFmtId="0" fontId="147" fillId="0" borderId="5" xfId="0" applyFont="1" applyFill="1" applyBorder="1" applyAlignment="1">
      <alignment horizontal="left" vertical="top" wrapText="1"/>
    </xf>
    <xf numFmtId="0" fontId="68" fillId="0" borderId="5" xfId="0" applyFont="1" applyFill="1" applyBorder="1" applyAlignment="1">
      <alignment horizontal="left" vertical="top" wrapText="1"/>
    </xf>
    <xf numFmtId="2" fontId="31" fillId="0" borderId="55" xfId="0" applyNumberFormat="1" applyFont="1" applyBorder="1" applyAlignment="1">
      <alignment horizontal="center" vertical="top"/>
    </xf>
    <xf numFmtId="0" fontId="30" fillId="0" borderId="55" xfId="0" applyFont="1" applyFill="1" applyBorder="1" applyAlignment="1">
      <alignment horizontal="center" vertical="top"/>
    </xf>
    <xf numFmtId="2" fontId="31" fillId="0" borderId="55" xfId="0" applyNumberFormat="1" applyFont="1" applyFill="1" applyBorder="1" applyAlignment="1">
      <alignment horizontal="center" vertical="top"/>
    </xf>
    <xf numFmtId="0" fontId="30" fillId="0" borderId="10" xfId="0" applyFont="1" applyFill="1" applyBorder="1" applyAlignment="1">
      <alignment horizontal="center" vertical="top"/>
    </xf>
    <xf numFmtId="0" fontId="160" fillId="0" borderId="0" xfId="0" applyFont="1" applyAlignment="1">
      <alignment horizontal="left" vertical="top"/>
    </xf>
    <xf numFmtId="0" fontId="161" fillId="0" borderId="2" xfId="0" applyFont="1" applyBorder="1" applyAlignment="1">
      <alignment horizontal="center" vertical="center"/>
    </xf>
    <xf numFmtId="0" fontId="161" fillId="0" borderId="19" xfId="0" applyFont="1" applyBorder="1" applyAlignment="1">
      <alignment horizontal="center" vertical="center"/>
    </xf>
    <xf numFmtId="0" fontId="161" fillId="0" borderId="10" xfId="0" quotePrefix="1" applyFont="1" applyFill="1" applyBorder="1" applyAlignment="1">
      <alignment horizontal="left" vertical="top" wrapText="1"/>
    </xf>
    <xf numFmtId="0" fontId="160" fillId="0" borderId="5" xfId="0" applyFont="1" applyFill="1" applyBorder="1" applyAlignment="1">
      <alignment horizontal="left" vertical="top" wrapText="1"/>
    </xf>
    <xf numFmtId="0" fontId="160" fillId="0" borderId="5" xfId="0" quotePrefix="1" applyFont="1" applyFill="1" applyBorder="1" applyAlignment="1">
      <alignment horizontal="left" vertical="top" wrapText="1"/>
    </xf>
    <xf numFmtId="0" fontId="161" fillId="0" borderId="5" xfId="0" quotePrefix="1" applyFont="1" applyFill="1" applyBorder="1" applyAlignment="1">
      <alignment horizontal="left" vertical="top" wrapText="1"/>
    </xf>
    <xf numFmtId="0" fontId="160" fillId="0" borderId="0" xfId="0" applyFont="1" applyBorder="1" applyAlignment="1">
      <alignment horizontal="left" vertical="top" wrapText="1"/>
    </xf>
    <xf numFmtId="0" fontId="160" fillId="0" borderId="5" xfId="0" applyFont="1" applyBorder="1" applyAlignment="1">
      <alignment horizontal="left" vertical="top" wrapText="1"/>
    </xf>
    <xf numFmtId="0" fontId="160" fillId="0" borderId="0" xfId="0" quotePrefix="1" applyFont="1" applyFill="1" applyBorder="1" applyAlignment="1">
      <alignment horizontal="left" vertical="top" wrapText="1"/>
    </xf>
    <xf numFmtId="0" fontId="160" fillId="0" borderId="19" xfId="0" quotePrefix="1" applyFont="1" applyFill="1" applyBorder="1" applyAlignment="1">
      <alignment horizontal="left" vertical="top" wrapText="1"/>
    </xf>
    <xf numFmtId="0" fontId="162" fillId="0" borderId="0" xfId="0" applyFont="1" applyAlignment="1">
      <alignment horizontal="left" vertical="top"/>
    </xf>
    <xf numFmtId="0" fontId="163" fillId="0" borderId="10" xfId="0" quotePrefix="1" applyFont="1" applyFill="1" applyBorder="1" applyAlignment="1">
      <alignment horizontal="left" vertical="top" wrapText="1"/>
    </xf>
    <xf numFmtId="0" fontId="162" fillId="0" borderId="5" xfId="0" applyFont="1" applyFill="1" applyBorder="1" applyAlignment="1">
      <alignment horizontal="left" vertical="top" wrapText="1"/>
    </xf>
    <xf numFmtId="0" fontId="162" fillId="0" borderId="5" xfId="0" quotePrefix="1" applyFont="1" applyFill="1" applyBorder="1" applyAlignment="1">
      <alignment horizontal="left" vertical="top" wrapText="1"/>
    </xf>
    <xf numFmtId="0" fontId="163" fillId="0" borderId="5" xfId="0" quotePrefix="1" applyFont="1" applyFill="1" applyBorder="1" applyAlignment="1">
      <alignment horizontal="left" vertical="top" wrapText="1"/>
    </xf>
    <xf numFmtId="0" fontId="162" fillId="0" borderId="0" xfId="0" applyFont="1" applyBorder="1" applyAlignment="1">
      <alignment horizontal="left" vertical="top" wrapText="1"/>
    </xf>
    <xf numFmtId="0" fontId="162" fillId="0" borderId="5" xfId="0" applyFont="1" applyBorder="1" applyAlignment="1">
      <alignment horizontal="left" vertical="top" wrapText="1"/>
    </xf>
    <xf numFmtId="0" fontId="162" fillId="0" borderId="0" xfId="0" quotePrefix="1" applyFont="1" applyFill="1" applyBorder="1" applyAlignment="1">
      <alignment horizontal="left" vertical="top" wrapText="1"/>
    </xf>
    <xf numFmtId="0" fontId="162" fillId="0" borderId="19" xfId="0" quotePrefix="1" applyFont="1" applyFill="1" applyBorder="1" applyAlignment="1">
      <alignment horizontal="left" vertical="top" wrapText="1"/>
    </xf>
    <xf numFmtId="164" fontId="167" fillId="0" borderId="0" xfId="1" applyNumberFormat="1" applyFont="1" applyBorder="1" applyAlignment="1">
      <alignment vertical="center"/>
    </xf>
    <xf numFmtId="164" fontId="167" fillId="0" borderId="0" xfId="1" applyNumberFormat="1" applyFont="1" applyBorder="1" applyAlignment="1">
      <alignment horizontal="center" vertical="center"/>
    </xf>
    <xf numFmtId="0" fontId="166" fillId="0" borderId="0" xfId="3" applyFont="1"/>
    <xf numFmtId="0" fontId="167" fillId="0" borderId="0" xfId="3" applyFont="1"/>
    <xf numFmtId="0" fontId="167" fillId="0" borderId="0" xfId="3" applyFont="1" applyAlignment="1">
      <alignment horizontal="left" indent="6"/>
    </xf>
    <xf numFmtId="0" fontId="167" fillId="0" borderId="1" xfId="3" applyFont="1" applyBorder="1" applyAlignment="1">
      <alignment horizontal="center"/>
    </xf>
    <xf numFmtId="0" fontId="167" fillId="0" borderId="1" xfId="3" applyFont="1" applyBorder="1" applyAlignment="1">
      <alignment horizontal="center" vertical="center"/>
    </xf>
    <xf numFmtId="41" fontId="167" fillId="0" borderId="1" xfId="3" applyNumberFormat="1" applyFont="1" applyBorder="1" applyAlignment="1">
      <alignment horizontal="center" vertical="center"/>
    </xf>
    <xf numFmtId="41" fontId="167" fillId="0" borderId="1" xfId="1" applyNumberFormat="1" applyFont="1" applyBorder="1" applyAlignment="1">
      <alignment horizontal="center" vertical="center"/>
    </xf>
    <xf numFmtId="41" fontId="167" fillId="0" borderId="1" xfId="1" applyNumberFormat="1" applyFont="1" applyBorder="1" applyAlignment="1">
      <alignment horizontal="right" vertical="center"/>
    </xf>
    <xf numFmtId="41" fontId="166" fillId="0" borderId="1" xfId="1" applyNumberFormat="1" applyFont="1" applyBorder="1" applyAlignment="1">
      <alignment vertical="center"/>
    </xf>
    <xf numFmtId="0" fontId="167" fillId="0" borderId="0" xfId="3" applyFont="1" applyBorder="1" applyAlignment="1">
      <alignment horizontal="center" wrapText="1"/>
    </xf>
    <xf numFmtId="0" fontId="167" fillId="0" borderId="0" xfId="3" applyFont="1" applyBorder="1"/>
    <xf numFmtId="0" fontId="167" fillId="0" borderId="0" xfId="3" applyFont="1" applyAlignment="1">
      <alignment wrapText="1"/>
    </xf>
    <xf numFmtId="0" fontId="75" fillId="0" borderId="10" xfId="0" applyFont="1" applyFill="1" applyBorder="1" applyAlignment="1">
      <alignment horizontal="left" vertical="top" wrapText="1"/>
    </xf>
    <xf numFmtId="0" fontId="39" fillId="0" borderId="5" xfId="0" quotePrefix="1" applyFont="1" applyFill="1" applyBorder="1" applyAlignment="1">
      <alignment horizontal="left" vertical="top" wrapText="1"/>
    </xf>
    <xf numFmtId="0" fontId="170" fillId="0" borderId="5" xfId="0" quotePrefix="1" applyFont="1" applyFill="1" applyBorder="1" applyAlignment="1">
      <alignment horizontal="left" vertical="top" wrapText="1"/>
    </xf>
    <xf numFmtId="43" fontId="36" fillId="0" borderId="0" xfId="4" applyFont="1"/>
    <xf numFmtId="0" fontId="172" fillId="0" borderId="0" xfId="3" applyFont="1"/>
    <xf numFmtId="0" fontId="39" fillId="0" borderId="10" xfId="0" applyFont="1" applyFill="1" applyBorder="1" applyAlignment="1">
      <alignment horizontal="left" vertical="top" wrapText="1"/>
    </xf>
    <xf numFmtId="0" fontId="36" fillId="0" borderId="1" xfId="3" applyFont="1" applyBorder="1" applyAlignment="1">
      <alignment vertical="top" wrapText="1"/>
    </xf>
    <xf numFmtId="0" fontId="39" fillId="0" borderId="5" xfId="0" applyFont="1" applyFill="1" applyBorder="1" applyAlignment="1">
      <alignment horizontal="left" vertical="top" wrapText="1"/>
    </xf>
    <xf numFmtId="41" fontId="166" fillId="0" borderId="0" xfId="3" applyNumberFormat="1" applyFont="1"/>
    <xf numFmtId="41" fontId="34" fillId="0" borderId="5" xfId="4" applyNumberFormat="1" applyFont="1" applyFill="1" applyBorder="1" applyAlignment="1">
      <alignment horizontal="center" vertical="top"/>
    </xf>
    <xf numFmtId="0" fontId="39" fillId="0" borderId="0" xfId="0" applyFont="1" applyFill="1" applyAlignment="1">
      <alignment horizontal="left" vertical="top"/>
    </xf>
    <xf numFmtId="0" fontId="34" fillId="0" borderId="10" xfId="0" applyFont="1" applyFill="1" applyBorder="1" applyAlignment="1">
      <alignment horizontal="left" vertical="top" wrapText="1"/>
    </xf>
    <xf numFmtId="41" fontId="75" fillId="0" borderId="10" xfId="0" applyNumberFormat="1" applyFont="1" applyFill="1" applyBorder="1" applyAlignment="1">
      <alignment horizontal="center" vertical="top" wrapText="1"/>
    </xf>
    <xf numFmtId="0" fontId="34" fillId="0" borderId="0" xfId="0" applyFont="1" applyFill="1" applyBorder="1" applyAlignment="1">
      <alignment horizontal="left" vertical="top" wrapText="1"/>
    </xf>
    <xf numFmtId="0" fontId="139" fillId="0" borderId="0" xfId="0" applyFont="1" applyFill="1" applyBorder="1" applyAlignment="1">
      <alignment horizontal="left" vertical="top" wrapText="1"/>
    </xf>
    <xf numFmtId="41" fontId="34" fillId="0" borderId="0" xfId="4" applyNumberFormat="1" applyFont="1" applyFill="1" applyBorder="1" applyAlignment="1">
      <alignment horizontal="center" vertical="top"/>
    </xf>
    <xf numFmtId="0" fontId="34" fillId="0" borderId="0" xfId="0" applyFont="1" applyFill="1" applyAlignment="1">
      <alignment horizontal="left" vertical="top"/>
    </xf>
    <xf numFmtId="0" fontId="75" fillId="0" borderId="0" xfId="0" applyFont="1" applyFill="1" applyAlignment="1">
      <alignment horizontal="left" vertical="top" wrapText="1"/>
    </xf>
    <xf numFmtId="41" fontId="75" fillId="0" borderId="0" xfId="4" applyNumberFormat="1" applyFont="1" applyFill="1" applyAlignment="1">
      <alignment horizontal="center" vertical="top"/>
    </xf>
    <xf numFmtId="41" fontId="75" fillId="0" borderId="0" xfId="0" applyNumberFormat="1" applyFont="1" applyFill="1" applyAlignment="1">
      <alignment horizontal="center" vertical="top"/>
    </xf>
    <xf numFmtId="0" fontId="75" fillId="0" borderId="0" xfId="0" applyFont="1" applyFill="1" applyAlignment="1">
      <alignment horizontal="left" vertical="top"/>
    </xf>
    <xf numFmtId="0" fontId="173" fillId="0" borderId="0" xfId="0" applyFont="1" applyFill="1" applyAlignment="1">
      <alignment textRotation="90"/>
    </xf>
    <xf numFmtId="0" fontId="173" fillId="0" borderId="0" xfId="0" applyFont="1" applyFill="1" applyAlignment="1"/>
    <xf numFmtId="0" fontId="173" fillId="0" borderId="0" xfId="0" applyFont="1" applyFill="1"/>
    <xf numFmtId="0" fontId="34" fillId="0" borderId="10" xfId="0" applyFont="1" applyFill="1" applyBorder="1" applyAlignment="1">
      <alignment horizontal="center" vertical="top"/>
    </xf>
    <xf numFmtId="0" fontId="170" fillId="0" borderId="10" xfId="0" quotePrefix="1" applyFont="1" applyFill="1" applyBorder="1" applyAlignment="1">
      <alignment horizontal="left" vertical="top" wrapText="1"/>
    </xf>
    <xf numFmtId="41" fontId="88" fillId="0" borderId="10" xfId="0" applyNumberFormat="1" applyFont="1" applyFill="1" applyBorder="1" applyAlignment="1">
      <alignment horizontal="center" vertical="top" wrapText="1"/>
    </xf>
    <xf numFmtId="41" fontId="75" fillId="0" borderId="10" xfId="0" applyNumberFormat="1" applyFont="1" applyFill="1" applyBorder="1" applyAlignment="1">
      <alignment horizontal="center" vertical="top"/>
    </xf>
    <xf numFmtId="0" fontId="34" fillId="0" borderId="5" xfId="0" applyFont="1" applyFill="1" applyBorder="1" applyAlignment="1">
      <alignment horizontal="center" vertical="top"/>
    </xf>
    <xf numFmtId="41" fontId="34" fillId="0" borderId="5" xfId="0" applyNumberFormat="1" applyFont="1" applyFill="1" applyBorder="1" applyAlignment="1">
      <alignment horizontal="center" vertical="top" wrapText="1"/>
    </xf>
    <xf numFmtId="41" fontId="75" fillId="0" borderId="5" xfId="0" applyNumberFormat="1" applyFont="1" applyFill="1" applyBorder="1" applyAlignment="1">
      <alignment horizontal="center" vertical="top"/>
    </xf>
    <xf numFmtId="0" fontId="75" fillId="0" borderId="5" xfId="0" applyFont="1" applyFill="1" applyBorder="1" applyAlignment="1">
      <alignment horizontal="left" vertical="top" wrapText="1"/>
    </xf>
    <xf numFmtId="41" fontId="34" fillId="0" borderId="5" xfId="4" applyNumberFormat="1" applyFont="1" applyFill="1" applyBorder="1" applyAlignment="1">
      <alignment horizontal="center" vertical="top" wrapText="1"/>
    </xf>
    <xf numFmtId="0" fontId="34" fillId="0" borderId="5" xfId="0" quotePrefix="1" applyFont="1" applyFill="1" applyBorder="1" applyAlignment="1">
      <alignment horizontal="left" vertical="top" wrapText="1"/>
    </xf>
    <xf numFmtId="41" fontId="34" fillId="0" borderId="5" xfId="0" applyNumberFormat="1" applyFont="1" applyFill="1" applyBorder="1" applyAlignment="1">
      <alignment horizontal="center" vertical="top"/>
    </xf>
    <xf numFmtId="41" fontId="75" fillId="0" borderId="5" xfId="4" applyNumberFormat="1" applyFont="1" applyFill="1" applyBorder="1" applyAlignment="1">
      <alignment horizontal="center" vertical="top"/>
    </xf>
    <xf numFmtId="41" fontId="75" fillId="0" borderId="5" xfId="0" applyNumberFormat="1" applyFont="1" applyFill="1" applyBorder="1" applyAlignment="1">
      <alignment horizontal="left" vertical="top"/>
    </xf>
    <xf numFmtId="0" fontId="34" fillId="0" borderId="55" xfId="0" applyFont="1" applyFill="1" applyBorder="1" applyAlignment="1">
      <alignment horizontal="left" vertical="top" wrapText="1"/>
    </xf>
    <xf numFmtId="41" fontId="75" fillId="0" borderId="5" xfId="4" applyNumberFormat="1" applyFont="1" applyFill="1" applyBorder="1" applyAlignment="1">
      <alignment horizontal="center" vertical="top" wrapText="1"/>
    </xf>
    <xf numFmtId="0" fontId="34" fillId="0" borderId="0" xfId="0" applyFont="1" applyFill="1" applyBorder="1" applyAlignment="1">
      <alignment horizontal="center" vertical="top"/>
    </xf>
    <xf numFmtId="41" fontId="75" fillId="0" borderId="0" xfId="0" applyNumberFormat="1" applyFont="1" applyFill="1" applyBorder="1" applyAlignment="1">
      <alignment horizontal="center" vertical="top"/>
    </xf>
    <xf numFmtId="0" fontId="75" fillId="0" borderId="0" xfId="0" applyFont="1" applyFill="1" applyBorder="1" applyAlignment="1">
      <alignment horizontal="left" vertical="top" wrapText="1"/>
    </xf>
    <xf numFmtId="0" fontId="34" fillId="0" borderId="0" xfId="0" quotePrefix="1" applyFont="1" applyFill="1" applyBorder="1" applyAlignment="1">
      <alignment horizontal="left" vertical="top" wrapText="1"/>
    </xf>
    <xf numFmtId="0" fontId="34" fillId="0" borderId="0" xfId="0" applyFont="1" applyFill="1" applyAlignment="1">
      <alignment horizontal="center" vertical="top"/>
    </xf>
    <xf numFmtId="164" fontId="75" fillId="0" borderId="0" xfId="0" applyNumberFormat="1" applyFont="1" applyFill="1" applyAlignment="1">
      <alignment horizontal="left" vertical="top"/>
    </xf>
    <xf numFmtId="164" fontId="75" fillId="0" borderId="0" xfId="4" applyNumberFormat="1" applyFont="1" applyFill="1" applyAlignment="1">
      <alignment horizontal="left" vertical="top"/>
    </xf>
    <xf numFmtId="0" fontId="34" fillId="0" borderId="0" xfId="0" applyFont="1" applyFill="1" applyBorder="1" applyAlignment="1">
      <alignment horizontal="left" vertical="top"/>
    </xf>
    <xf numFmtId="0" fontId="34" fillId="0" borderId="5" xfId="0" applyFont="1" applyFill="1" applyBorder="1" applyAlignment="1">
      <alignment horizontal="left" vertical="top"/>
    </xf>
    <xf numFmtId="0" fontId="36" fillId="0" borderId="1" xfId="3" applyFont="1" applyBorder="1" applyAlignment="1">
      <alignment horizontal="center" vertical="center" wrapText="1"/>
    </xf>
    <xf numFmtId="0" fontId="167" fillId="0" borderId="1" xfId="3" applyFont="1" applyBorder="1" applyAlignment="1">
      <alignment horizontal="center" vertical="center" wrapText="1"/>
    </xf>
    <xf numFmtId="0" fontId="167" fillId="0" borderId="34" xfId="3" applyFont="1" applyBorder="1" applyAlignment="1">
      <alignment horizontal="center" vertical="top" wrapText="1"/>
    </xf>
    <xf numFmtId="0" fontId="167" fillId="0" borderId="45" xfId="3" applyFont="1" applyBorder="1" applyAlignment="1">
      <alignment horizontal="center" vertical="top" wrapText="1"/>
    </xf>
    <xf numFmtId="0" fontId="166" fillId="0" borderId="1" xfId="3" applyFont="1" applyBorder="1" applyAlignment="1">
      <alignment horizontal="center" wrapText="1"/>
    </xf>
    <xf numFmtId="0" fontId="167" fillId="0" borderId="1" xfId="3" applyFont="1" applyBorder="1" applyAlignment="1">
      <alignment horizontal="center" vertical="center"/>
    </xf>
    <xf numFmtId="0" fontId="167" fillId="0" borderId="34" xfId="3" applyFont="1" applyBorder="1" applyAlignment="1">
      <alignment horizontal="center" vertical="center"/>
    </xf>
    <xf numFmtId="0" fontId="167" fillId="0" borderId="45" xfId="3" applyFont="1" applyBorder="1" applyAlignment="1">
      <alignment horizontal="center" vertical="center"/>
    </xf>
    <xf numFmtId="0" fontId="169" fillId="0" borderId="2" xfId="0" applyFont="1" applyFill="1" applyBorder="1" applyAlignment="1">
      <alignment horizontal="center" vertical="center" wrapText="1"/>
    </xf>
    <xf numFmtId="0" fontId="169" fillId="0" borderId="19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/>
    </xf>
    <xf numFmtId="0" fontId="26" fillId="0" borderId="19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73" fillId="0" borderId="19" xfId="0" applyFont="1" applyFill="1" applyBorder="1" applyAlignment="1">
      <alignment horizontal="center" vertical="center" wrapText="1"/>
    </xf>
    <xf numFmtId="0" fontId="169" fillId="0" borderId="2" xfId="0" applyFont="1" applyFill="1" applyBorder="1" applyAlignment="1">
      <alignment horizontal="center" vertical="center"/>
    </xf>
    <xf numFmtId="0" fontId="169" fillId="0" borderId="19" xfId="0" applyFont="1" applyFill="1" applyBorder="1" applyAlignment="1">
      <alignment horizontal="center" vertical="center"/>
    </xf>
    <xf numFmtId="0" fontId="169" fillId="0" borderId="32" xfId="0" applyFont="1" applyFill="1" applyBorder="1" applyAlignment="1">
      <alignment horizontal="center" vertical="center" wrapText="1"/>
    </xf>
    <xf numFmtId="43" fontId="26" fillId="0" borderId="2" xfId="1" applyNumberFormat="1" applyFont="1" applyFill="1" applyBorder="1" applyAlignment="1">
      <alignment horizontal="center" vertical="center" wrapText="1"/>
    </xf>
    <xf numFmtId="43" fontId="26" fillId="0" borderId="19" xfId="1" applyNumberFormat="1" applyFont="1" applyFill="1" applyBorder="1" applyAlignment="1">
      <alignment horizontal="center" vertical="center" wrapText="1"/>
    </xf>
    <xf numFmtId="41" fontId="26" fillId="0" borderId="2" xfId="1" applyNumberFormat="1" applyFont="1" applyFill="1" applyBorder="1" applyAlignment="1">
      <alignment horizontal="center" vertical="center" wrapText="1"/>
    </xf>
    <xf numFmtId="41" fontId="26" fillId="0" borderId="19" xfId="1" applyNumberFormat="1" applyFont="1" applyFill="1" applyBorder="1" applyAlignment="1">
      <alignment horizontal="center" vertical="center" wrapText="1"/>
    </xf>
    <xf numFmtId="41" fontId="26" fillId="0" borderId="2" xfId="0" applyNumberFormat="1" applyFont="1" applyFill="1" applyBorder="1" applyAlignment="1">
      <alignment horizontal="center" vertical="center" wrapText="1"/>
    </xf>
    <xf numFmtId="41" fontId="26" fillId="0" borderId="19" xfId="0" applyNumberFormat="1" applyFont="1" applyFill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64" xfId="0" applyFont="1" applyBorder="1" applyAlignment="1">
      <alignment horizontal="center" vertical="center" wrapText="1"/>
    </xf>
    <xf numFmtId="0" fontId="19" fillId="0" borderId="57" xfId="0" applyFont="1" applyBorder="1" applyAlignment="1">
      <alignment horizontal="center" vertical="center" wrapText="1"/>
    </xf>
    <xf numFmtId="0" fontId="20" fillId="0" borderId="34" xfId="0" applyFont="1" applyFill="1" applyBorder="1" applyAlignment="1">
      <alignment horizontal="center" vertical="center" wrapText="1"/>
    </xf>
    <xf numFmtId="0" fontId="20" fillId="0" borderId="45" xfId="0" applyFont="1" applyFill="1" applyBorder="1" applyAlignment="1">
      <alignment horizontal="center" vertical="center" wrapText="1"/>
    </xf>
    <xf numFmtId="0" fontId="20" fillId="0" borderId="34" xfId="0" quotePrefix="1" applyFont="1" applyFill="1" applyBorder="1" applyAlignment="1">
      <alignment horizontal="center" vertical="center" wrapText="1"/>
    </xf>
    <xf numFmtId="0" fontId="19" fillId="0" borderId="34" xfId="0" applyFont="1" applyBorder="1" applyAlignment="1">
      <alignment horizontal="center" vertical="center"/>
    </xf>
    <xf numFmtId="0" fontId="19" fillId="0" borderId="45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19" fillId="0" borderId="64" xfId="0" applyFont="1" applyFill="1" applyBorder="1" applyAlignment="1">
      <alignment horizontal="center" vertical="center" wrapText="1"/>
    </xf>
    <xf numFmtId="0" fontId="19" fillId="0" borderId="57" xfId="0" applyFont="1" applyFill="1" applyBorder="1" applyAlignment="1">
      <alignment horizontal="center" vertical="center" wrapText="1"/>
    </xf>
    <xf numFmtId="0" fontId="37" fillId="0" borderId="65" xfId="0" applyFont="1" applyFill="1" applyBorder="1" applyAlignment="1">
      <alignment horizontal="center" vertical="center" wrapText="1"/>
    </xf>
    <xf numFmtId="0" fontId="37" fillId="0" borderId="66" xfId="0" applyFont="1" applyFill="1" applyBorder="1" applyAlignment="1">
      <alignment horizontal="center" vertical="center" wrapText="1"/>
    </xf>
    <xf numFmtId="0" fontId="20" fillId="0" borderId="44" xfId="0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/>
    </xf>
    <xf numFmtId="164" fontId="29" fillId="0" borderId="2" xfId="4" applyNumberFormat="1" applyFont="1" applyBorder="1" applyAlignment="1">
      <alignment horizontal="center" vertical="center" wrapText="1"/>
    </xf>
    <xf numFmtId="164" fontId="29" fillId="0" borderId="19" xfId="4" applyNumberFormat="1" applyFont="1" applyBorder="1" applyAlignment="1">
      <alignment horizontal="center" vertical="center" wrapText="1"/>
    </xf>
    <xf numFmtId="0" fontId="39" fillId="0" borderId="34" xfId="0" applyFont="1" applyFill="1" applyBorder="1" applyAlignment="1">
      <alignment horizontal="center" vertical="center" wrapText="1"/>
    </xf>
    <xf numFmtId="0" fontId="39" fillId="0" borderId="44" xfId="0" applyFont="1" applyFill="1" applyBorder="1" applyAlignment="1">
      <alignment horizontal="center" vertical="center" wrapText="1"/>
    </xf>
    <xf numFmtId="167" fontId="39" fillId="0" borderId="34" xfId="0" applyNumberFormat="1" applyFont="1" applyFill="1" applyBorder="1" applyAlignment="1">
      <alignment horizontal="center" vertical="center" wrapText="1"/>
    </xf>
    <xf numFmtId="167" fontId="39" fillId="0" borderId="44" xfId="0" applyNumberFormat="1" applyFont="1" applyFill="1" applyBorder="1" applyAlignment="1">
      <alignment horizontal="center" vertical="center" wrapText="1"/>
    </xf>
    <xf numFmtId="0" fontId="165" fillId="0" borderId="2" xfId="0" applyFont="1" applyBorder="1" applyAlignment="1">
      <alignment horizontal="center" vertical="center" textRotation="138"/>
    </xf>
    <xf numFmtId="0" fontId="165" fillId="0" borderId="19" xfId="0" applyFont="1" applyBorder="1" applyAlignment="1">
      <alignment horizontal="center" vertical="center" textRotation="138"/>
    </xf>
    <xf numFmtId="0" fontId="164" fillId="0" borderId="2" xfId="0" applyFont="1" applyBorder="1" applyAlignment="1">
      <alignment horizontal="center" vertical="center" textRotation="138"/>
    </xf>
    <xf numFmtId="0" fontId="164" fillId="0" borderId="19" xfId="0" applyFont="1" applyBorder="1" applyAlignment="1">
      <alignment horizontal="center" vertical="center" textRotation="138"/>
    </xf>
    <xf numFmtId="0" fontId="121" fillId="0" borderId="0" xfId="0" applyFont="1" applyBorder="1" applyAlignment="1">
      <alignment horizontal="center" vertical="top" wrapText="1"/>
    </xf>
    <xf numFmtId="0" fontId="92" fillId="0" borderId="61" xfId="0" applyFont="1" applyFill="1" applyBorder="1" applyAlignment="1">
      <alignment horizontal="center" vertical="top" wrapText="1"/>
    </xf>
    <xf numFmtId="0" fontId="92" fillId="0" borderId="0" xfId="0" applyFont="1" applyFill="1" applyBorder="1" applyAlignment="1">
      <alignment horizontal="center" vertical="top" wrapText="1"/>
    </xf>
    <xf numFmtId="0" fontId="100" fillId="0" borderId="67" xfId="0" applyFont="1" applyBorder="1" applyAlignment="1">
      <alignment horizontal="left" vertical="top" wrapText="1" indent="1"/>
    </xf>
    <xf numFmtId="0" fontId="100" fillId="0" borderId="39" xfId="0" applyFont="1" applyBorder="1" applyAlignment="1">
      <alignment horizontal="left" vertical="top" wrapText="1" indent="1"/>
    </xf>
    <xf numFmtId="0" fontId="100" fillId="9" borderId="0" xfId="0" applyFont="1" applyFill="1" applyBorder="1" applyAlignment="1">
      <alignment horizontal="left" vertical="top" wrapText="1"/>
    </xf>
    <xf numFmtId="0" fontId="100" fillId="4" borderId="40" xfId="0" applyFont="1" applyFill="1" applyBorder="1" applyAlignment="1">
      <alignment horizontal="left" vertical="top" wrapText="1"/>
    </xf>
    <xf numFmtId="0" fontId="100" fillId="8" borderId="40" xfId="0" applyFont="1" applyFill="1" applyBorder="1" applyAlignment="1">
      <alignment horizontal="left" vertical="top" wrapText="1"/>
    </xf>
    <xf numFmtId="0" fontId="100" fillId="9" borderId="40" xfId="0" applyFont="1" applyFill="1" applyBorder="1" applyAlignment="1">
      <alignment horizontal="left" vertical="top" wrapText="1"/>
    </xf>
    <xf numFmtId="16" fontId="94" fillId="0" borderId="67" xfId="0" applyNumberFormat="1" applyFont="1" applyBorder="1" applyAlignment="1">
      <alignment horizontal="center" vertical="top" wrapText="1"/>
    </xf>
    <xf numFmtId="16" fontId="94" fillId="0" borderId="39" xfId="0" applyNumberFormat="1" applyFont="1" applyBorder="1" applyAlignment="1">
      <alignment horizontal="center" vertical="top" wrapText="1"/>
    </xf>
    <xf numFmtId="16" fontId="94" fillId="0" borderId="68" xfId="0" applyNumberFormat="1" applyFont="1" applyBorder="1" applyAlignment="1">
      <alignment horizontal="center" vertical="top" wrapText="1"/>
    </xf>
    <xf numFmtId="0" fontId="100" fillId="0" borderId="67" xfId="0" applyFont="1" applyBorder="1" applyAlignment="1">
      <alignment horizontal="left" vertical="top" wrapText="1" indent="4"/>
    </xf>
    <xf numFmtId="0" fontId="100" fillId="0" borderId="39" xfId="0" applyFont="1" applyBorder="1" applyAlignment="1">
      <alignment horizontal="left" vertical="top" wrapText="1" indent="4"/>
    </xf>
    <xf numFmtId="0" fontId="101" fillId="0" borderId="67" xfId="0" applyFont="1" applyBorder="1" applyAlignment="1">
      <alignment horizontal="center" vertical="top" wrapText="1"/>
    </xf>
    <xf numFmtId="0" fontId="101" fillId="0" borderId="39" xfId="0" applyFont="1" applyBorder="1" applyAlignment="1">
      <alignment horizontal="center" vertical="top" wrapText="1"/>
    </xf>
    <xf numFmtId="16" fontId="98" fillId="0" borderId="67" xfId="0" quotePrefix="1" applyNumberFormat="1" applyFont="1" applyBorder="1" applyAlignment="1">
      <alignment horizontal="center" vertical="top" wrapText="1"/>
    </xf>
    <xf numFmtId="16" fontId="98" fillId="0" borderId="39" xfId="0" applyNumberFormat="1" applyFont="1" applyBorder="1" applyAlignment="1">
      <alignment horizontal="center" vertical="top" wrapText="1"/>
    </xf>
    <xf numFmtId="0" fontId="100" fillId="0" borderId="67" xfId="0" applyFont="1" applyBorder="1" applyAlignment="1">
      <alignment vertical="top" wrapText="1"/>
    </xf>
    <xf numFmtId="0" fontId="100" fillId="0" borderId="39" xfId="0" applyFont="1" applyBorder="1" applyAlignment="1">
      <alignment vertical="top" wrapText="1"/>
    </xf>
    <xf numFmtId="0" fontId="100" fillId="0" borderId="68" xfId="0" applyFont="1" applyBorder="1" applyAlignment="1">
      <alignment vertical="top" wrapText="1"/>
    </xf>
    <xf numFmtId="0" fontId="101" fillId="0" borderId="68" xfId="0" applyFont="1" applyBorder="1" applyAlignment="1">
      <alignment horizontal="center" vertical="top" wrapText="1"/>
    </xf>
    <xf numFmtId="0" fontId="100" fillId="8" borderId="61" xfId="0" applyFont="1" applyFill="1" applyBorder="1" applyAlignment="1">
      <alignment horizontal="left" vertical="top" wrapText="1"/>
    </xf>
    <xf numFmtId="0" fontId="100" fillId="8" borderId="0" xfId="0" applyFont="1" applyFill="1" applyBorder="1" applyAlignment="1">
      <alignment horizontal="left" vertical="top" wrapText="1"/>
    </xf>
    <xf numFmtId="0" fontId="78" fillId="0" borderId="0" xfId="0" applyFont="1" applyAlignment="1">
      <alignment horizontal="center" vertical="center"/>
    </xf>
    <xf numFmtId="0" fontId="80" fillId="0" borderId="0" xfId="0" applyFont="1" applyAlignment="1">
      <alignment horizontal="center"/>
    </xf>
    <xf numFmtId="0" fontId="79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64" fontId="4" fillId="0" borderId="2" xfId="4" applyNumberFormat="1" applyFont="1" applyBorder="1" applyAlignment="1">
      <alignment horizontal="center" vertical="center" wrapText="1"/>
    </xf>
    <xf numFmtId="164" fontId="4" fillId="0" borderId="32" xfId="4" applyNumberFormat="1" applyFont="1" applyBorder="1" applyAlignment="1">
      <alignment horizontal="center" vertical="center" wrapText="1"/>
    </xf>
    <xf numFmtId="164" fontId="4" fillId="0" borderId="19" xfId="4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4" fillId="6" borderId="1" xfId="0" applyFont="1" applyFill="1" applyBorder="1" applyAlignment="1">
      <alignment horizontal="center" textRotation="90"/>
    </xf>
    <xf numFmtId="0" fontId="14" fillId="6" borderId="2" xfId="0" applyFont="1" applyFill="1" applyBorder="1" applyAlignment="1">
      <alignment horizontal="center" textRotation="90"/>
    </xf>
    <xf numFmtId="0" fontId="4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173" fillId="0" borderId="0" xfId="0" applyFont="1" applyFill="1" applyAlignment="1">
      <alignment vertical="top" textRotation="90"/>
    </xf>
    <xf numFmtId="0" fontId="173" fillId="0" borderId="0" xfId="0" applyFont="1" applyFill="1" applyAlignment="1">
      <alignment vertical="top"/>
    </xf>
  </cellXfs>
  <cellStyles count="16">
    <cellStyle name="Comma" xfId="4" builtinId="3"/>
    <cellStyle name="Comma 2" xfId="1"/>
    <cellStyle name="Normal" xfId="0" builtinId="0"/>
    <cellStyle name="Normal 2" xfId="2"/>
    <cellStyle name="Normal 3" xfId="3"/>
    <cellStyle name="เครื่องหมายจุลภาค 2" xfId="5"/>
    <cellStyle name="ปกติ 2" xfId="6"/>
    <cellStyle name="ปกติ 2 2" xfId="7"/>
    <cellStyle name="ปกติ 26_แบบ 1-2 (อี๊ด) ปี 2554" xfId="8"/>
    <cellStyle name="ปกติ 28_แบบ 1-2 (อี๊ด) ปี 2554" xfId="9"/>
    <cellStyle name="ปกติ 3" xfId="10"/>
    <cellStyle name="ปกติ 31_แบบ 1-2 (อี๊ด) ปี 2554" xfId="11"/>
    <cellStyle name="ปกติ 34_แบบ 1-2 (อี๊ด) ปี 2554" xfId="12"/>
    <cellStyle name="ปกติ 36_แบบ 1-2 (อี๊ด) ปี 2554" xfId="13"/>
    <cellStyle name="ปกติ 37_แบบ 1-2 (อี๊ด) ปี 2554" xfId="14"/>
    <cellStyle name="ปกติ 4" xf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showGridLines="0" zoomScale="80" zoomScaleNormal="80" workbookViewId="0">
      <selection sqref="A1:J12"/>
    </sheetView>
  </sheetViews>
  <sheetFormatPr defaultColWidth="9.140625" defaultRowHeight="22.5"/>
  <cols>
    <col min="1" max="1" width="3.7109375" style="573" customWidth="1"/>
    <col min="2" max="2" width="40.7109375" style="573" customWidth="1"/>
    <col min="3" max="3" width="8.42578125" style="573" customWidth="1"/>
    <col min="4" max="4" width="16.7109375" style="573" customWidth="1"/>
    <col min="5" max="5" width="9.140625" style="573"/>
    <col min="6" max="6" width="16.7109375" style="573" customWidth="1"/>
    <col min="7" max="7" width="9.140625" style="573"/>
    <col min="8" max="8" width="14.7109375" style="573" customWidth="1"/>
    <col min="9" max="9" width="6.7109375" style="573" customWidth="1"/>
    <col min="10" max="10" width="16.7109375" style="573" customWidth="1"/>
    <col min="11" max="11" width="14" style="573" bestFit="1" customWidth="1"/>
    <col min="12" max="16384" width="9.140625" style="573"/>
  </cols>
  <sheetData>
    <row r="1" spans="1:11" ht="23.25">
      <c r="A1" s="572" t="s">
        <v>795</v>
      </c>
    </row>
    <row r="2" spans="1:11">
      <c r="A2" s="574" t="s">
        <v>490</v>
      </c>
    </row>
    <row r="4" spans="1:11" ht="43.5" customHeight="1">
      <c r="A4" s="637" t="s">
        <v>35</v>
      </c>
      <c r="B4" s="637" t="s">
        <v>7</v>
      </c>
      <c r="C4" s="633" t="s">
        <v>491</v>
      </c>
      <c r="D4" s="633"/>
      <c r="E4" s="638" t="s">
        <v>488</v>
      </c>
      <c r="F4" s="639"/>
      <c r="G4" s="638" t="s">
        <v>489</v>
      </c>
      <c r="H4" s="639"/>
      <c r="I4" s="632" t="s">
        <v>773</v>
      </c>
      <c r="J4" s="633"/>
    </row>
    <row r="5" spans="1:11">
      <c r="A5" s="637"/>
      <c r="B5" s="637"/>
      <c r="C5" s="575" t="s">
        <v>36</v>
      </c>
      <c r="D5" s="575" t="s">
        <v>103</v>
      </c>
      <c r="E5" s="575" t="s">
        <v>36</v>
      </c>
      <c r="F5" s="575" t="s">
        <v>103</v>
      </c>
      <c r="G5" s="575" t="s">
        <v>36</v>
      </c>
      <c r="H5" s="575" t="s">
        <v>103</v>
      </c>
      <c r="I5" s="575" t="s">
        <v>36</v>
      </c>
      <c r="J5" s="575" t="s">
        <v>103</v>
      </c>
    </row>
    <row r="6" spans="1:11" ht="45">
      <c r="A6" s="576">
        <v>1</v>
      </c>
      <c r="B6" s="590" t="s">
        <v>702</v>
      </c>
      <c r="C6" s="577">
        <f>COUNT('สระบุรี-2011912'!H5)</f>
        <v>1</v>
      </c>
      <c r="D6" s="578">
        <f>SUM('สระบุรี-2011912'!H5)</f>
        <v>73620000</v>
      </c>
      <c r="E6" s="577">
        <f>$C6-COUNTIF('สระบุรี-2011912'!I5,0)</f>
        <v>1</v>
      </c>
      <c r="F6" s="578">
        <f>SUM('สระบุรี-2011912'!I5)</f>
        <v>72764500</v>
      </c>
      <c r="G6" s="577">
        <f>$C6-COUNTIF('สระบุรี-2011912'!J5,0)</f>
        <v>1</v>
      </c>
      <c r="H6" s="578">
        <f>SUM('สระบุรี-2011912'!J5)</f>
        <v>855500</v>
      </c>
      <c r="I6" s="577">
        <f>$C6-COUNTIF('สระบุรี-2011912'!K5,0)</f>
        <v>0</v>
      </c>
      <c r="J6" s="578">
        <f>SUM('สระบุรี-2011912'!K5)</f>
        <v>0</v>
      </c>
    </row>
    <row r="7" spans="1:11">
      <c r="A7" s="576">
        <v>2</v>
      </c>
      <c r="B7" s="590" t="s">
        <v>703</v>
      </c>
      <c r="C7" s="577">
        <f>COUNT('สระบุรี-2011912'!H20,'สระบุรี-2011912'!H40)</f>
        <v>2</v>
      </c>
      <c r="D7" s="578">
        <f>SUM('สระบุรี-2011912'!H20,'สระบุรี-2011912'!H40)</f>
        <v>53269000</v>
      </c>
      <c r="E7" s="577">
        <f>$C7-COUNTIF('สระบุรี-2011912'!I20,0)-COUNTIF('สระบุรี-2011912'!I40,0)</f>
        <v>2</v>
      </c>
      <c r="F7" s="578">
        <f>SUM('สระบุรี-2011912'!I20,'สระบุรี-2011912'!I40)</f>
        <v>48993600</v>
      </c>
      <c r="G7" s="577">
        <f>$C7-COUNTIF('สระบุรี-2011912'!J20,0)-COUNTIF('สระบุรี-2011912'!J40,0)</f>
        <v>2</v>
      </c>
      <c r="H7" s="578">
        <f>SUM('สระบุรี-2011912'!J20,'สระบุรี-2011912'!J40)</f>
        <v>4275400</v>
      </c>
      <c r="I7" s="577">
        <f>$C7-COUNTIF('สระบุรี-2011912'!K20,0)-COUNTIF('สระบุรี-2011912'!K40,0)</f>
        <v>0</v>
      </c>
      <c r="J7" s="578">
        <f>SUM('สระบุรี-2011912'!K20,'สระบุรี-2011912'!K40)</f>
        <v>0</v>
      </c>
    </row>
    <row r="8" spans="1:11">
      <c r="A8" s="576">
        <v>3</v>
      </c>
      <c r="B8" s="590" t="s">
        <v>706</v>
      </c>
      <c r="C8" s="577">
        <f>COUNT('สระบุรี-2011912'!H49,'สระบุรี-2011912'!H55)</f>
        <v>2</v>
      </c>
      <c r="D8" s="578">
        <f>SUM('สระบุรี-2011912'!H49,'สระบุรี-2011912'!H55)</f>
        <v>26496000</v>
      </c>
      <c r="E8" s="577">
        <f>$C8-COUNTIF('สระบุรี-2011912'!I49,0)-COUNTIF('สระบุรี-2011912'!I55,0)</f>
        <v>2</v>
      </c>
      <c r="F8" s="578">
        <f>SUM('สระบุรี-2011912'!I49,'สระบุรี-2011912'!I55)</f>
        <v>25820000</v>
      </c>
      <c r="G8" s="577">
        <f>$C8-COUNTIF('สระบุรี-2011912'!J49,0)-COUNTIF('สระบุรี-2011912'!J55,0)</f>
        <v>1</v>
      </c>
      <c r="H8" s="578">
        <f>SUM('สระบุรี-2011912'!J49,'สระบุรี-2011912'!J55)</f>
        <v>676000</v>
      </c>
      <c r="I8" s="577">
        <f>$C8-COUNTIF('สระบุรี-2011912'!K49,0)-COUNTIF('สระบุรี-2011912'!K55,0)</f>
        <v>0</v>
      </c>
      <c r="J8" s="578">
        <f>SUM('สระบุรี-2011912'!K49,'สระบุรี-2011912'!K55)</f>
        <v>0</v>
      </c>
    </row>
    <row r="9" spans="1:11">
      <c r="A9" s="634" t="s">
        <v>6</v>
      </c>
      <c r="B9" s="635"/>
      <c r="C9" s="577"/>
      <c r="D9" s="578">
        <v>10000000</v>
      </c>
      <c r="E9" s="577"/>
      <c r="F9" s="578">
        <v>10000000</v>
      </c>
      <c r="G9" s="577"/>
      <c r="H9" s="578"/>
      <c r="I9" s="577"/>
      <c r="J9" s="579"/>
    </row>
    <row r="10" spans="1:11" s="572" customFormat="1" ht="23.25">
      <c r="A10" s="636" t="s">
        <v>37</v>
      </c>
      <c r="B10" s="636"/>
      <c r="C10" s="580">
        <f>SUM(C6:C9)</f>
        <v>5</v>
      </c>
      <c r="D10" s="580">
        <f t="shared" ref="D10:H10" si="0">SUM(D6:D9)</f>
        <v>163385000</v>
      </c>
      <c r="E10" s="580">
        <f t="shared" si="0"/>
        <v>5</v>
      </c>
      <c r="F10" s="580">
        <f t="shared" si="0"/>
        <v>157578100</v>
      </c>
      <c r="G10" s="580">
        <f t="shared" si="0"/>
        <v>4</v>
      </c>
      <c r="H10" s="580">
        <f t="shared" si="0"/>
        <v>5806900</v>
      </c>
      <c r="I10" s="580">
        <f>SUM(I6:I9)</f>
        <v>0</v>
      </c>
      <c r="J10" s="580">
        <f>SUM(J6:J9)</f>
        <v>0</v>
      </c>
      <c r="K10" s="592">
        <f>J10+H10+F10</f>
        <v>163385000</v>
      </c>
    </row>
    <row r="11" spans="1:11">
      <c r="A11" s="581"/>
      <c r="B11" s="581"/>
      <c r="C11" s="570"/>
      <c r="D11" s="571"/>
      <c r="E11" s="582"/>
      <c r="F11" s="582"/>
      <c r="G11" s="582"/>
      <c r="H11" s="582"/>
      <c r="I11" s="582"/>
      <c r="J11" s="582"/>
    </row>
    <row r="12" spans="1:11">
      <c r="A12" s="573" t="s">
        <v>492</v>
      </c>
      <c r="B12" s="583"/>
    </row>
    <row r="14" spans="1:11">
      <c r="C14" s="588" t="s">
        <v>700</v>
      </c>
      <c r="D14" s="587">
        <v>153385000</v>
      </c>
    </row>
  </sheetData>
  <mergeCells count="8">
    <mergeCell ref="I4:J4"/>
    <mergeCell ref="A9:B9"/>
    <mergeCell ref="A10:B10"/>
    <mergeCell ref="A4:A5"/>
    <mergeCell ref="B4:B5"/>
    <mergeCell ref="C4:D4"/>
    <mergeCell ref="E4:F4"/>
    <mergeCell ref="G4:H4"/>
  </mergeCells>
  <phoneticPr fontId="126" type="noConversion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B29"/>
  <sheetViews>
    <sheetView showGridLines="0" view="pageBreakPreview" topLeftCell="A10" zoomScale="60" zoomScaleNormal="75" workbookViewId="0">
      <selection activeCell="W14" sqref="W14"/>
    </sheetView>
  </sheetViews>
  <sheetFormatPr defaultColWidth="9" defaultRowHeight="23.25"/>
  <cols>
    <col min="1" max="1" width="4.28515625" style="12" customWidth="1"/>
    <col min="2" max="2" width="30.42578125" style="12" customWidth="1"/>
    <col min="3" max="3" width="6.5703125" style="13" customWidth="1"/>
    <col min="4" max="4" width="13.5703125" style="14" customWidth="1"/>
    <col min="5" max="5" width="6.5703125" style="81" customWidth="1"/>
    <col min="6" max="6" width="16" style="82" customWidth="1"/>
    <col min="7" max="7" width="6.5703125" style="12" customWidth="1"/>
    <col min="8" max="8" width="13" style="12" customWidth="1"/>
    <col min="9" max="9" width="6.5703125" style="12" customWidth="1"/>
    <col min="10" max="10" width="12.5703125" style="12" customWidth="1"/>
    <col min="11" max="16384" width="9" style="12"/>
  </cols>
  <sheetData>
    <row r="1" spans="1:10" s="9" customFormat="1" ht="26.25">
      <c r="A1" s="8" t="s">
        <v>68</v>
      </c>
      <c r="C1" s="10"/>
      <c r="D1" s="11"/>
      <c r="E1" s="79"/>
      <c r="F1" s="80"/>
    </row>
    <row r="3" spans="1:10" ht="22.5">
      <c r="A3" s="664" t="s">
        <v>35</v>
      </c>
      <c r="B3" s="664" t="s">
        <v>7</v>
      </c>
      <c r="C3" s="667" t="s">
        <v>66</v>
      </c>
      <c r="D3" s="668"/>
      <c r="E3" s="659" t="s">
        <v>67</v>
      </c>
      <c r="F3" s="673"/>
      <c r="G3" s="673"/>
      <c r="H3" s="660"/>
      <c r="I3" s="655" t="s">
        <v>116</v>
      </c>
      <c r="J3" s="656"/>
    </row>
    <row r="4" spans="1:10" ht="22.5">
      <c r="A4" s="665"/>
      <c r="B4" s="665"/>
      <c r="C4" s="669"/>
      <c r="D4" s="670"/>
      <c r="E4" s="659" t="s">
        <v>117</v>
      </c>
      <c r="F4" s="660"/>
      <c r="G4" s="661" t="s">
        <v>118</v>
      </c>
      <c r="H4" s="660"/>
      <c r="I4" s="657"/>
      <c r="J4" s="658"/>
    </row>
    <row r="5" spans="1:10" ht="45">
      <c r="A5" s="666"/>
      <c r="B5" s="666"/>
      <c r="C5" s="15" t="s">
        <v>36</v>
      </c>
      <c r="D5" s="16" t="s">
        <v>103</v>
      </c>
      <c r="E5" s="15" t="s">
        <v>36</v>
      </c>
      <c r="F5" s="16" t="s">
        <v>103</v>
      </c>
      <c r="G5" s="15" t="s">
        <v>36</v>
      </c>
      <c r="H5" s="16" t="s">
        <v>103</v>
      </c>
      <c r="I5" s="15" t="s">
        <v>36</v>
      </c>
      <c r="J5" s="16" t="s">
        <v>103</v>
      </c>
    </row>
    <row r="6" spans="1:10" ht="22.5">
      <c r="A6" s="17">
        <v>1</v>
      </c>
      <c r="B6" s="101" t="s">
        <v>119</v>
      </c>
      <c r="C6" s="18">
        <f>COUNT(สระบุรี2554!D5)</f>
        <v>1</v>
      </c>
      <c r="D6" s="19">
        <f>SUM(สระบุรี2554!D5)</f>
        <v>67983670</v>
      </c>
      <c r="E6" s="18">
        <f>COUNTIF(สระบุรี2554!E5, สระบุรี2554!$I$2)</f>
        <v>1</v>
      </c>
      <c r="F6" s="19">
        <f>SUMIF(สระบุรี2554!E5, สระบุรี2554!$I$2,สระบุรี2554!$D$5 )</f>
        <v>67983670</v>
      </c>
      <c r="G6" s="18">
        <f>COUNTIF(สระบุรี2554!F5, สระบุรี2554!$I$2)</f>
        <v>0</v>
      </c>
      <c r="H6" s="19">
        <f>SUMIF(สระบุรี2554!F5, สระบุรี2554!$I$2,สระบุรี2554!$D$5 )</f>
        <v>0</v>
      </c>
      <c r="I6" s="18">
        <f>COUNTIF(สระบุรี2554!G5, สระบุรี2554!$I$2)</f>
        <v>0</v>
      </c>
      <c r="J6" s="19">
        <f>SUMIF(สระบุรี2554!G5, สระบุรี2554!$I$2,สระบุรี2554!$D$5 )</f>
        <v>0</v>
      </c>
    </row>
    <row r="7" spans="1:10" ht="45">
      <c r="A7" s="20">
        <v>2</v>
      </c>
      <c r="B7" s="102" t="s">
        <v>120</v>
      </c>
      <c r="C7" s="18">
        <f>COUNT(สระบุรี2554!D10)</f>
        <v>1</v>
      </c>
      <c r="D7" s="19">
        <f>SUM(สระบุรี2554!D10)</f>
        <v>47560730</v>
      </c>
      <c r="E7" s="18">
        <f>COUNTIF(สระบุรี2554!E10, สระบุรี2554!$I$2)</f>
        <v>1</v>
      </c>
      <c r="F7" s="19">
        <f>SUMIF(สระบุรี2554!E10, สระบุรี2554!$I$2,สระบุรี2554!$D$10 )</f>
        <v>47560730</v>
      </c>
      <c r="G7" s="18">
        <f>COUNTIF(สระบุรี2554!F10, สระบุรี2554!$I$2)</f>
        <v>0</v>
      </c>
      <c r="H7" s="19">
        <f>SUMIF(สระบุรี2554!F10, สระบุรี2554!$I$2,สระบุรี2554!$D$10 )</f>
        <v>0</v>
      </c>
      <c r="I7" s="18">
        <f>COUNTIF(สระบุรี2554!G10, สระบุรี2554!$I$2)</f>
        <v>0</v>
      </c>
      <c r="J7" s="19">
        <f>SUMIF(สระบุรี2554!G10, สระบุรี2554!$I$2,สระบุรี2554!$D$10 )</f>
        <v>0</v>
      </c>
    </row>
    <row r="8" spans="1:10" ht="45">
      <c r="A8" s="20">
        <v>3</v>
      </c>
      <c r="B8" s="103" t="s">
        <v>127</v>
      </c>
      <c r="C8" s="18">
        <f>COUNT(สระบุรี2554!D17)</f>
        <v>1</v>
      </c>
      <c r="D8" s="19">
        <f>SUM(สระบุรี2554!D17)</f>
        <v>20000000</v>
      </c>
      <c r="E8" s="18">
        <f>COUNTIF(สระบุรี2554!E17, สระบุรี2554!$I$2)</f>
        <v>1</v>
      </c>
      <c r="F8" s="19">
        <f>SUMIF(สระบุรี2554!E17, สระบุรี2554!$I$2,สระบุรี2554!$D$17 )</f>
        <v>20000000</v>
      </c>
      <c r="G8" s="18">
        <f>COUNTIF(สระบุรี2554!F17, สระบุรี2554!$I$2)</f>
        <v>0</v>
      </c>
      <c r="H8" s="19">
        <f>SUMIF(สระบุรี2554!F17, สระบุรี2554!$I$2,สระบุรี2554!$D$17 )</f>
        <v>0</v>
      </c>
      <c r="I8" s="18">
        <f>COUNTIF(สระบุรี2554!G17, สระบุรี2554!$I$2)</f>
        <v>0</v>
      </c>
      <c r="J8" s="19">
        <f>SUMIF(สระบุรี2554!G17, สระบุรี2554!$I$2,สระบุรี2554!$D$17 )</f>
        <v>0</v>
      </c>
    </row>
    <row r="9" spans="1:10" ht="22.5">
      <c r="A9" s="119"/>
      <c r="B9" s="120" t="s">
        <v>126</v>
      </c>
      <c r="C9" s="121"/>
      <c r="D9" s="122">
        <v>10000000</v>
      </c>
      <c r="E9" s="121"/>
      <c r="F9" s="122">
        <f>D9</f>
        <v>10000000</v>
      </c>
      <c r="G9" s="121"/>
      <c r="H9" s="122"/>
      <c r="I9" s="121"/>
      <c r="J9" s="122"/>
    </row>
    <row r="10" spans="1:10">
      <c r="A10" s="662" t="s">
        <v>37</v>
      </c>
      <c r="B10" s="663"/>
      <c r="C10" s="154">
        <f>SUM(C6:C8)</f>
        <v>3</v>
      </c>
      <c r="D10" s="155">
        <f>SUM(D6:D9)</f>
        <v>145544400</v>
      </c>
      <c r="E10" s="156">
        <f>SUM(E6:E8)</f>
        <v>3</v>
      </c>
      <c r="F10" s="157">
        <f>SUM(F6:F9)</f>
        <v>145544400</v>
      </c>
      <c r="G10" s="158">
        <f>SUM(G6:G8)</f>
        <v>0</v>
      </c>
      <c r="H10" s="159">
        <f>SUM(H6:H8)</f>
        <v>0</v>
      </c>
      <c r="I10" s="158">
        <f>SUM(I6:I8)</f>
        <v>0</v>
      </c>
      <c r="J10" s="159">
        <f>SUM(J6:J9)</f>
        <v>0</v>
      </c>
    </row>
    <row r="11" spans="1:10">
      <c r="B11" s="118" t="s">
        <v>121</v>
      </c>
      <c r="C11" s="115"/>
      <c r="D11" s="117">
        <v>154714400</v>
      </c>
      <c r="E11" s="116"/>
      <c r="F11" s="152">
        <f>D11-F10</f>
        <v>9170000</v>
      </c>
    </row>
    <row r="12" spans="1:10">
      <c r="B12" s="63"/>
      <c r="E12" s="95"/>
      <c r="F12" s="95"/>
    </row>
    <row r="13" spans="1:10" ht="22.5">
      <c r="A13" s="104"/>
      <c r="B13" s="104"/>
      <c r="C13" s="105"/>
      <c r="D13" s="106"/>
      <c r="E13" s="95"/>
      <c r="F13" s="95" t="s">
        <v>511</v>
      </c>
    </row>
    <row r="14" spans="1:10" ht="22.5">
      <c r="A14" s="104"/>
      <c r="B14" s="104"/>
      <c r="C14" s="105"/>
      <c r="D14" s="107"/>
      <c r="E14" s="95"/>
      <c r="F14" s="95"/>
    </row>
    <row r="15" spans="1:10" ht="22.5">
      <c r="A15" s="104"/>
      <c r="B15" s="108"/>
      <c r="C15" s="105"/>
      <c r="D15" s="109"/>
      <c r="E15" s="95"/>
      <c r="F15" s="95"/>
    </row>
    <row r="16" spans="1:10" ht="22.5">
      <c r="A16" s="104"/>
      <c r="B16" s="108"/>
      <c r="C16" s="105" t="s">
        <v>512</v>
      </c>
      <c r="D16" s="153" t="s">
        <v>513</v>
      </c>
      <c r="E16" s="95"/>
      <c r="F16" s="95"/>
    </row>
    <row r="17" spans="1:28" ht="22.5">
      <c r="A17" s="104"/>
      <c r="B17" s="104"/>
      <c r="C17" s="105"/>
      <c r="D17" s="107"/>
      <c r="E17" s="95"/>
      <c r="F17" s="95"/>
      <c r="H17" s="12" t="s">
        <v>514</v>
      </c>
    </row>
    <row r="18" spans="1:28" ht="22.5">
      <c r="A18" s="104"/>
      <c r="B18" s="104"/>
      <c r="C18" s="105"/>
      <c r="D18" s="107"/>
      <c r="E18" s="95"/>
      <c r="F18" s="95"/>
      <c r="I18" s="12" t="s">
        <v>515</v>
      </c>
    </row>
    <row r="19" spans="1:28">
      <c r="A19" s="104"/>
      <c r="B19" s="104"/>
      <c r="C19" s="105"/>
      <c r="D19" s="110"/>
      <c r="E19" s="111"/>
      <c r="F19" s="111"/>
    </row>
    <row r="20" spans="1:28">
      <c r="A20" s="104"/>
      <c r="B20" s="104"/>
      <c r="C20" s="105"/>
      <c r="D20" s="106"/>
      <c r="E20" s="112"/>
      <c r="F20" s="113"/>
    </row>
    <row r="21" spans="1:28" ht="22.5" customHeight="1">
      <c r="A21" s="714" t="s">
        <v>5</v>
      </c>
      <c r="B21" s="714"/>
      <c r="C21" s="714"/>
      <c r="D21" s="714"/>
      <c r="E21" s="714"/>
      <c r="F21" s="714"/>
      <c r="G21" s="714"/>
      <c r="H21" s="714"/>
      <c r="I21" s="714"/>
      <c r="J21" s="714"/>
      <c r="K21" s="714"/>
      <c r="L21" s="714"/>
      <c r="M21" s="714"/>
      <c r="N21" s="714"/>
      <c r="O21" s="714" t="s">
        <v>5</v>
      </c>
      <c r="P21" s="714"/>
      <c r="Q21" s="714"/>
      <c r="R21" s="714"/>
      <c r="S21" s="714"/>
      <c r="T21" s="714"/>
      <c r="U21" s="714"/>
      <c r="V21" s="714"/>
      <c r="W21" s="714"/>
      <c r="X21" s="714"/>
      <c r="Y21" s="714"/>
      <c r="Z21" s="714"/>
      <c r="AA21" s="714"/>
      <c r="AB21" s="714"/>
    </row>
    <row r="22" spans="1:28" ht="63.75" customHeight="1">
      <c r="A22" s="714"/>
      <c r="B22" s="714"/>
      <c r="C22" s="714"/>
      <c r="D22" s="714"/>
      <c r="E22" s="714"/>
      <c r="F22" s="714"/>
      <c r="G22" s="714"/>
      <c r="H22" s="714"/>
      <c r="I22" s="714"/>
      <c r="J22" s="714"/>
      <c r="K22" s="714"/>
      <c r="L22" s="714"/>
      <c r="M22" s="714"/>
      <c r="N22" s="714"/>
      <c r="O22" s="714"/>
      <c r="P22" s="714"/>
      <c r="Q22" s="714"/>
      <c r="R22" s="714"/>
      <c r="S22" s="714"/>
      <c r="T22" s="714"/>
      <c r="U22" s="714"/>
      <c r="V22" s="714"/>
      <c r="W22" s="714"/>
      <c r="X22" s="714"/>
      <c r="Y22" s="714"/>
      <c r="Z22" s="714"/>
      <c r="AA22" s="714"/>
      <c r="AB22" s="714"/>
    </row>
    <row r="25" spans="1:28" ht="23.25" customHeight="1">
      <c r="A25" s="714" t="s">
        <v>1</v>
      </c>
      <c r="B25" s="714"/>
      <c r="C25" s="714"/>
      <c r="D25" s="714"/>
      <c r="E25" s="714"/>
      <c r="F25" s="714"/>
      <c r="G25" s="714"/>
      <c r="H25" s="714"/>
      <c r="I25" s="714"/>
      <c r="J25" s="714"/>
      <c r="K25" s="714"/>
      <c r="L25" s="714"/>
      <c r="M25" s="714"/>
      <c r="N25" s="714"/>
      <c r="O25" s="714" t="s">
        <v>3</v>
      </c>
      <c r="P25" s="714"/>
      <c r="Q25" s="714"/>
      <c r="R25" s="714"/>
      <c r="S25" s="714"/>
      <c r="T25" s="714"/>
      <c r="U25" s="714"/>
      <c r="V25" s="714"/>
      <c r="W25" s="714"/>
      <c r="X25" s="714"/>
      <c r="Y25" s="714"/>
      <c r="Z25" s="714"/>
      <c r="AA25" s="714"/>
      <c r="AB25" s="714"/>
    </row>
    <row r="26" spans="1:28" ht="63.75" customHeight="1">
      <c r="A26" s="714"/>
      <c r="B26" s="714"/>
      <c r="C26" s="714"/>
      <c r="D26" s="714"/>
      <c r="E26" s="714"/>
      <c r="F26" s="714"/>
      <c r="G26" s="714"/>
      <c r="H26" s="714"/>
      <c r="I26" s="714"/>
      <c r="J26" s="714"/>
      <c r="K26" s="714"/>
      <c r="L26" s="714"/>
      <c r="M26" s="714"/>
      <c r="N26" s="714"/>
      <c r="O26" s="714"/>
      <c r="P26" s="714"/>
      <c r="Q26" s="714"/>
      <c r="R26" s="714"/>
      <c r="S26" s="714"/>
      <c r="T26" s="714"/>
      <c r="U26" s="714"/>
      <c r="V26" s="714"/>
      <c r="W26" s="714"/>
      <c r="X26" s="714"/>
      <c r="Y26" s="714"/>
      <c r="Z26" s="714"/>
      <c r="AA26" s="714"/>
      <c r="AB26" s="714"/>
    </row>
    <row r="28" spans="1:28" ht="69.75" customHeight="1">
      <c r="A28" s="715" t="s">
        <v>2</v>
      </c>
      <c r="B28" s="716"/>
      <c r="C28" s="716"/>
      <c r="D28" s="716"/>
      <c r="E28" s="716"/>
      <c r="F28" s="716"/>
      <c r="G28" s="716"/>
      <c r="H28" s="716"/>
      <c r="I28" s="716"/>
      <c r="J28" s="716"/>
      <c r="K28" s="716"/>
      <c r="L28" s="716"/>
      <c r="M28" s="716"/>
      <c r="N28" s="716"/>
      <c r="O28" s="715" t="s">
        <v>4</v>
      </c>
      <c r="P28" s="716"/>
      <c r="Q28" s="716"/>
      <c r="R28" s="716"/>
      <c r="S28" s="716"/>
      <c r="T28" s="716"/>
      <c r="U28" s="716"/>
      <c r="V28" s="716"/>
      <c r="W28" s="716"/>
      <c r="X28" s="716"/>
      <c r="Y28" s="716"/>
      <c r="Z28" s="716"/>
      <c r="AA28" s="716"/>
      <c r="AB28" s="716"/>
    </row>
    <row r="29" spans="1:28" ht="23.25" customHeight="1">
      <c r="A29" s="716"/>
      <c r="B29" s="716"/>
      <c r="C29" s="716"/>
      <c r="D29" s="716"/>
      <c r="E29" s="716"/>
      <c r="F29" s="716"/>
      <c r="G29" s="716"/>
      <c r="H29" s="716"/>
      <c r="I29" s="716"/>
      <c r="J29" s="716"/>
      <c r="K29" s="716"/>
      <c r="L29" s="716"/>
      <c r="M29" s="716"/>
      <c r="N29" s="716"/>
      <c r="O29" s="716"/>
      <c r="P29" s="716"/>
      <c r="Q29" s="716"/>
      <c r="R29" s="716"/>
      <c r="S29" s="716"/>
      <c r="T29" s="716"/>
      <c r="U29" s="716"/>
      <c r="V29" s="716"/>
      <c r="W29" s="716"/>
      <c r="X29" s="716"/>
      <c r="Y29" s="716"/>
      <c r="Z29" s="716"/>
      <c r="AA29" s="716"/>
      <c r="AB29" s="716"/>
    </row>
  </sheetData>
  <mergeCells count="14">
    <mergeCell ref="I3:J4"/>
    <mergeCell ref="E4:F4"/>
    <mergeCell ref="G4:H4"/>
    <mergeCell ref="A21:N22"/>
    <mergeCell ref="A10:B10"/>
    <mergeCell ref="A3:A5"/>
    <mergeCell ref="B3:B5"/>
    <mergeCell ref="C3:D4"/>
    <mergeCell ref="E3:H3"/>
    <mergeCell ref="A25:N26"/>
    <mergeCell ref="A28:N29"/>
    <mergeCell ref="O25:AB26"/>
    <mergeCell ref="O28:AB29"/>
    <mergeCell ref="O21:AB22"/>
  </mergeCells>
  <phoneticPr fontId="5" type="noConversion"/>
  <printOptions horizontalCentered="1" verticalCentered="1"/>
  <pageMargins left="0.39370078740157483" right="0.35433070866141736" top="0.74803149606299213" bottom="0.74803149606299213" header="0.31496062992125984" footer="0.31496062992125984"/>
  <pageSetup paperSize="9" scale="88" orientation="landscape" r:id="rId1"/>
  <headerFooter alignWithMargins="0"/>
  <rowBreaks count="1" manualBreakCount="1">
    <brk id="14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N19"/>
  <sheetViews>
    <sheetView showGridLines="0" workbookViewId="0">
      <selection activeCell="W14" sqref="W14"/>
    </sheetView>
  </sheetViews>
  <sheetFormatPr defaultColWidth="9" defaultRowHeight="11.25"/>
  <cols>
    <col min="1" max="1" width="5.7109375" style="125" customWidth="1"/>
    <col min="2" max="2" width="22.28515625" style="96" customWidth="1"/>
    <col min="3" max="3" width="33" style="127" customWidth="1"/>
    <col min="4" max="4" width="12.85546875" style="124" customWidth="1"/>
    <col min="5" max="6" width="7.5703125" style="125" customWidth="1"/>
    <col min="7" max="7" width="8.28515625" style="125" customWidth="1"/>
    <col min="8" max="8" width="32" style="126" customWidth="1"/>
    <col min="9" max="16384" width="9" style="96"/>
  </cols>
  <sheetData>
    <row r="1" spans="1:14">
      <c r="A1" s="151" t="s">
        <v>507</v>
      </c>
    </row>
    <row r="2" spans="1:14" ht="12">
      <c r="A2" s="150" t="s">
        <v>100</v>
      </c>
      <c r="I2" s="123" t="s">
        <v>102</v>
      </c>
    </row>
    <row r="3" spans="1:14" ht="42.75" customHeight="1">
      <c r="A3" s="678" t="s">
        <v>27</v>
      </c>
      <c r="B3" s="678" t="s">
        <v>122</v>
      </c>
      <c r="C3" s="676" t="s">
        <v>8</v>
      </c>
      <c r="D3" s="680" t="s">
        <v>644</v>
      </c>
      <c r="E3" s="682" t="s">
        <v>67</v>
      </c>
      <c r="F3" s="683"/>
      <c r="G3" s="674" t="s">
        <v>116</v>
      </c>
      <c r="H3" s="676" t="s">
        <v>18</v>
      </c>
      <c r="J3" s="97"/>
      <c r="K3" s="97"/>
      <c r="L3" s="97"/>
      <c r="M3" s="97"/>
      <c r="N3" s="97"/>
    </row>
    <row r="4" spans="1:14" ht="22.5">
      <c r="A4" s="679"/>
      <c r="B4" s="679"/>
      <c r="C4" s="677"/>
      <c r="D4" s="681"/>
      <c r="E4" s="145" t="s">
        <v>117</v>
      </c>
      <c r="F4" s="144" t="s">
        <v>118</v>
      </c>
      <c r="G4" s="675"/>
      <c r="H4" s="677"/>
      <c r="J4" s="97"/>
      <c r="K4" s="97"/>
      <c r="L4" s="97"/>
      <c r="M4" s="97"/>
      <c r="N4" s="97"/>
    </row>
    <row r="5" spans="1:14" s="98" customFormat="1" ht="67.5">
      <c r="A5" s="140">
        <v>1</v>
      </c>
      <c r="B5" s="99" t="s">
        <v>123</v>
      </c>
      <c r="C5" s="128" t="s">
        <v>128</v>
      </c>
      <c r="D5" s="146">
        <v>67983670</v>
      </c>
      <c r="E5" s="130" t="s">
        <v>102</v>
      </c>
      <c r="F5" s="130"/>
      <c r="G5" s="130"/>
      <c r="H5" s="131" t="s">
        <v>509</v>
      </c>
      <c r="I5" s="96"/>
    </row>
    <row r="6" spans="1:14" s="98" customFormat="1" ht="78.75">
      <c r="A6" s="141"/>
      <c r="B6" s="100"/>
      <c r="C6" s="139" t="s">
        <v>133</v>
      </c>
      <c r="D6" s="132"/>
      <c r="E6" s="129"/>
      <c r="F6" s="129"/>
      <c r="G6" s="129"/>
      <c r="H6" s="147" t="s">
        <v>135</v>
      </c>
      <c r="I6" s="96"/>
    </row>
    <row r="7" spans="1:14" s="98" customFormat="1" ht="45">
      <c r="A7" s="141"/>
      <c r="B7" s="100"/>
      <c r="C7" s="139" t="s">
        <v>134</v>
      </c>
      <c r="D7" s="132"/>
      <c r="E7" s="129"/>
      <c r="F7" s="129"/>
      <c r="G7" s="129"/>
      <c r="H7" s="147" t="s">
        <v>136</v>
      </c>
      <c r="I7" s="96"/>
    </row>
    <row r="8" spans="1:14" s="98" customFormat="1" ht="33.75">
      <c r="A8" s="141"/>
      <c r="B8" s="100"/>
      <c r="C8" s="139" t="s">
        <v>131</v>
      </c>
      <c r="D8" s="132"/>
      <c r="E8" s="129"/>
      <c r="F8" s="129"/>
      <c r="G8" s="129"/>
      <c r="H8" s="147" t="s">
        <v>137</v>
      </c>
      <c r="I8" s="96"/>
    </row>
    <row r="9" spans="1:14" s="98" customFormat="1" ht="78.75">
      <c r="A9" s="141"/>
      <c r="B9" s="100"/>
      <c r="C9" s="139" t="s">
        <v>132</v>
      </c>
      <c r="D9" s="132"/>
      <c r="E9" s="129"/>
      <c r="F9" s="129"/>
      <c r="G9" s="129"/>
      <c r="H9" s="147" t="s">
        <v>138</v>
      </c>
      <c r="I9" s="96"/>
    </row>
    <row r="10" spans="1:14" s="98" customFormat="1" ht="49.5" customHeight="1">
      <c r="A10" s="142">
        <f>A5+1</f>
        <v>2</v>
      </c>
      <c r="B10" s="100" t="s">
        <v>124</v>
      </c>
      <c r="C10" s="132" t="s">
        <v>129</v>
      </c>
      <c r="D10" s="133">
        <v>47560730</v>
      </c>
      <c r="E10" s="129" t="s">
        <v>102</v>
      </c>
      <c r="F10" s="129"/>
      <c r="G10" s="148"/>
      <c r="H10" s="149" t="s">
        <v>508</v>
      </c>
    </row>
    <row r="11" spans="1:14" s="98" customFormat="1" ht="33.75">
      <c r="A11" s="142"/>
      <c r="B11" s="100"/>
      <c r="C11" s="139" t="s">
        <v>496</v>
      </c>
      <c r="D11" s="133"/>
      <c r="E11" s="129"/>
      <c r="F11" s="129"/>
      <c r="G11" s="148"/>
      <c r="H11" s="147" t="s">
        <v>139</v>
      </c>
    </row>
    <row r="12" spans="1:14" s="98" customFormat="1" ht="29.25" customHeight="1">
      <c r="A12" s="142"/>
      <c r="B12" s="100"/>
      <c r="C12" s="139" t="s">
        <v>497</v>
      </c>
      <c r="D12" s="133"/>
      <c r="E12" s="129"/>
      <c r="F12" s="129"/>
      <c r="G12" s="148"/>
      <c r="H12" s="147" t="s">
        <v>506</v>
      </c>
    </row>
    <row r="13" spans="1:14" s="98" customFormat="1" ht="45">
      <c r="A13" s="142"/>
      <c r="B13" s="100"/>
      <c r="C13" s="139" t="s">
        <v>498</v>
      </c>
      <c r="D13" s="133"/>
      <c r="E13" s="129"/>
      <c r="F13" s="129"/>
      <c r="G13" s="148"/>
      <c r="H13" s="147" t="s">
        <v>499</v>
      </c>
    </row>
    <row r="14" spans="1:14" s="98" customFormat="1" ht="78.75">
      <c r="A14" s="142"/>
      <c r="B14" s="100"/>
      <c r="C14" s="139" t="s">
        <v>500</v>
      </c>
      <c r="D14" s="133"/>
      <c r="E14" s="129"/>
      <c r="F14" s="129"/>
      <c r="G14" s="148"/>
      <c r="H14" s="147" t="s">
        <v>501</v>
      </c>
    </row>
    <row r="15" spans="1:14" s="98" customFormat="1" ht="49.5" customHeight="1">
      <c r="A15" s="142"/>
      <c r="B15" s="100"/>
      <c r="C15" s="139" t="s">
        <v>503</v>
      </c>
      <c r="D15" s="133"/>
      <c r="E15" s="129"/>
      <c r="F15" s="129"/>
      <c r="G15" s="148"/>
      <c r="H15" s="147" t="s">
        <v>502</v>
      </c>
    </row>
    <row r="16" spans="1:14" s="98" customFormat="1" ht="36.75" customHeight="1">
      <c r="A16" s="142"/>
      <c r="B16" s="100"/>
      <c r="C16" s="139" t="s">
        <v>504</v>
      </c>
      <c r="D16" s="133"/>
      <c r="E16" s="129"/>
      <c r="F16" s="129"/>
      <c r="G16" s="148"/>
      <c r="H16" s="147" t="s">
        <v>505</v>
      </c>
    </row>
    <row r="17" spans="1:8" s="98" customFormat="1" ht="101.25">
      <c r="A17" s="143">
        <f>A10+1</f>
        <v>3</v>
      </c>
      <c r="B17" s="166" t="s">
        <v>125</v>
      </c>
      <c r="C17" s="134" t="s">
        <v>130</v>
      </c>
      <c r="D17" s="135">
        <v>20000000</v>
      </c>
      <c r="E17" s="136" t="s">
        <v>102</v>
      </c>
      <c r="F17" s="136"/>
      <c r="G17" s="136"/>
      <c r="H17" s="137" t="s">
        <v>510</v>
      </c>
    </row>
    <row r="18" spans="1:8" s="98" customFormat="1" ht="12">
      <c r="A18" s="160"/>
      <c r="B18" s="161"/>
      <c r="C18" s="162" t="s">
        <v>126</v>
      </c>
      <c r="D18" s="163">
        <v>10000000</v>
      </c>
      <c r="E18" s="164"/>
      <c r="F18" s="164"/>
      <c r="G18" s="164"/>
      <c r="H18" s="165"/>
    </row>
    <row r="19" spans="1:8">
      <c r="D19" s="138">
        <f>SUM(D5:D18)</f>
        <v>145544400</v>
      </c>
    </row>
  </sheetData>
  <mergeCells count="7">
    <mergeCell ref="H3:H4"/>
    <mergeCell ref="A3:A4"/>
    <mergeCell ref="B3:B4"/>
    <mergeCell ref="C3:C4"/>
    <mergeCell ref="D3:D4"/>
    <mergeCell ref="E3:F3"/>
    <mergeCell ref="G3:G4"/>
  </mergeCells>
  <phoneticPr fontId="5" type="noConversion"/>
  <printOptions horizontalCentered="1"/>
  <pageMargins left="0.35433070866141736" right="0.19685039370078741" top="0.74803149606299213" bottom="0.59055118110236227" header="0.35433070866141736" footer="0.15748031496062992"/>
  <pageSetup paperSize="9" orientation="landscape" r:id="rId1"/>
  <headerFooter>
    <oddFooter>&amp;C&amp;P/&amp;N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AD35"/>
  <sheetViews>
    <sheetView showGridLines="0" zoomScale="70" workbookViewId="0">
      <pane xSplit="4" ySplit="7" topLeftCell="E26" activePane="bottomRight" state="frozen"/>
      <selection activeCell="E8" sqref="E8"/>
      <selection pane="topRight" activeCell="E8" sqref="E8"/>
      <selection pane="bottomLeft" activeCell="E8" sqref="E8"/>
      <selection pane="bottomRight" activeCell="E34" sqref="E34"/>
    </sheetView>
  </sheetViews>
  <sheetFormatPr defaultColWidth="9" defaultRowHeight="12.75"/>
  <cols>
    <col min="1" max="1" width="6.42578125" style="1" customWidth="1"/>
    <col min="2" max="2" width="20.5703125" style="1" customWidth="1"/>
    <col min="3" max="3" width="44.85546875" style="21" customWidth="1"/>
    <col min="4" max="4" width="11.42578125" style="22" customWidth="1"/>
    <col min="5" max="19" width="4.42578125" style="21" customWidth="1"/>
    <col min="20" max="20" width="24.85546875" style="21" customWidth="1"/>
    <col min="21" max="21" width="6.85546875" style="1" customWidth="1"/>
    <col min="22" max="22" width="7.140625" style="1" customWidth="1"/>
    <col min="23" max="23" width="9" style="1"/>
    <col min="24" max="24" width="7.42578125" style="1" customWidth="1"/>
    <col min="25" max="16384" width="9" style="1"/>
  </cols>
  <sheetData>
    <row r="1" spans="1:30" ht="15">
      <c r="A1" s="77" t="s">
        <v>99</v>
      </c>
      <c r="E1" s="21" t="s">
        <v>29</v>
      </c>
      <c r="G1" s="21" t="s">
        <v>31</v>
      </c>
    </row>
    <row r="2" spans="1:30" ht="15">
      <c r="A2" s="77" t="s">
        <v>100</v>
      </c>
      <c r="G2" s="21" t="s">
        <v>38</v>
      </c>
      <c r="M2" s="21" t="s">
        <v>33</v>
      </c>
    </row>
    <row r="3" spans="1:30" ht="15">
      <c r="A3" s="78"/>
      <c r="G3" s="21" t="s">
        <v>39</v>
      </c>
      <c r="M3" s="21" t="s">
        <v>34</v>
      </c>
    </row>
    <row r="4" spans="1:30" ht="15">
      <c r="G4" s="21" t="s">
        <v>40</v>
      </c>
      <c r="M4" s="21" t="s">
        <v>115</v>
      </c>
      <c r="U4"/>
      <c r="V4"/>
      <c r="W4"/>
      <c r="X4"/>
      <c r="Z4" s="65" t="s">
        <v>102</v>
      </c>
    </row>
    <row r="5" spans="1:30" ht="14.25" customHeight="1">
      <c r="A5" s="717" t="s">
        <v>27</v>
      </c>
      <c r="B5" s="718" t="s">
        <v>7</v>
      </c>
      <c r="C5" s="718" t="s">
        <v>8</v>
      </c>
      <c r="D5" s="721" t="s">
        <v>23</v>
      </c>
      <c r="E5" s="728" t="s">
        <v>41</v>
      </c>
      <c r="F5" s="730" t="s">
        <v>19</v>
      </c>
      <c r="G5" s="730"/>
      <c r="H5" s="730"/>
      <c r="I5" s="730"/>
      <c r="J5" s="730"/>
      <c r="K5" s="731" t="s">
        <v>20</v>
      </c>
      <c r="L5" s="731"/>
      <c r="M5" s="731"/>
      <c r="N5" s="732" t="s">
        <v>21</v>
      </c>
      <c r="O5" s="732"/>
      <c r="P5" s="732"/>
      <c r="Q5" s="733" t="s">
        <v>22</v>
      </c>
      <c r="R5" s="733"/>
      <c r="S5" s="2" t="s">
        <v>28</v>
      </c>
      <c r="T5" s="724" t="s">
        <v>18</v>
      </c>
      <c r="U5" s="726" t="s">
        <v>101</v>
      </c>
      <c r="V5" s="727"/>
      <c r="W5" s="727"/>
      <c r="X5" s="727"/>
      <c r="Y5"/>
    </row>
    <row r="6" spans="1:30" ht="88.5" customHeight="1">
      <c r="A6" s="718"/>
      <c r="B6" s="719"/>
      <c r="C6" s="719"/>
      <c r="D6" s="722"/>
      <c r="E6" s="729"/>
      <c r="F6" s="34" t="s">
        <v>32</v>
      </c>
      <c r="G6" s="35" t="s">
        <v>24</v>
      </c>
      <c r="H6" s="35" t="s">
        <v>26</v>
      </c>
      <c r="I6" s="35" t="s">
        <v>9</v>
      </c>
      <c r="J6" s="36" t="s">
        <v>10</v>
      </c>
      <c r="K6" s="37" t="s">
        <v>30</v>
      </c>
      <c r="L6" s="38" t="s">
        <v>11</v>
      </c>
      <c r="M6" s="39" t="s">
        <v>12</v>
      </c>
      <c r="N6" s="40" t="s">
        <v>13</v>
      </c>
      <c r="O6" s="41" t="s">
        <v>14</v>
      </c>
      <c r="P6" s="42" t="s">
        <v>15</v>
      </c>
      <c r="Q6" s="43" t="s">
        <v>25</v>
      </c>
      <c r="R6" s="44" t="s">
        <v>16</v>
      </c>
      <c r="S6" s="45" t="s">
        <v>17</v>
      </c>
      <c r="T6" s="725"/>
      <c r="U6" s="85" t="s">
        <v>104</v>
      </c>
      <c r="V6" s="86" t="s">
        <v>105</v>
      </c>
      <c r="W6" s="86" t="s">
        <v>106</v>
      </c>
      <c r="X6" s="85" t="s">
        <v>107</v>
      </c>
      <c r="Y6"/>
      <c r="Z6" s="4"/>
      <c r="AA6" s="4"/>
      <c r="AB6" s="4"/>
      <c r="AC6" s="4"/>
      <c r="AD6" s="4"/>
    </row>
    <row r="7" spans="1:30" ht="24" customHeight="1">
      <c r="A7" s="3"/>
      <c r="B7" s="720"/>
      <c r="C7" s="720"/>
      <c r="D7" s="723"/>
      <c r="E7" s="83"/>
      <c r="F7" s="84"/>
      <c r="G7" s="35"/>
      <c r="H7" s="84"/>
      <c r="I7" s="35"/>
      <c r="J7" s="36"/>
      <c r="K7" s="37"/>
      <c r="L7" s="38"/>
      <c r="M7" s="39"/>
      <c r="N7" s="40"/>
      <c r="O7" s="41"/>
      <c r="P7" s="42"/>
      <c r="Q7" s="43"/>
      <c r="R7" s="44"/>
      <c r="S7" s="45"/>
      <c r="T7" s="46"/>
      <c r="U7" s="87" t="s">
        <v>80</v>
      </c>
      <c r="V7" s="88" t="s">
        <v>69</v>
      </c>
      <c r="W7" s="88" t="s">
        <v>87</v>
      </c>
      <c r="X7" s="87" t="s">
        <v>73</v>
      </c>
      <c r="Y7"/>
      <c r="Z7" s="4"/>
      <c r="AA7" s="4"/>
      <c r="AB7" s="4"/>
      <c r="AC7" s="4"/>
      <c r="AD7" s="4"/>
    </row>
    <row r="8" spans="1:30" s="5" customFormat="1" ht="67.5" customHeight="1">
      <c r="A8" s="74">
        <v>1</v>
      </c>
      <c r="B8" s="90" t="s">
        <v>108</v>
      </c>
      <c r="C8" s="92" t="s">
        <v>43</v>
      </c>
      <c r="D8" s="7">
        <v>30000000</v>
      </c>
      <c r="E8" s="58" t="s">
        <v>69</v>
      </c>
      <c r="F8" s="47">
        <v>1</v>
      </c>
      <c r="G8" s="23">
        <v>0</v>
      </c>
      <c r="H8" s="48">
        <v>0</v>
      </c>
      <c r="I8" s="23">
        <v>0</v>
      </c>
      <c r="J8" s="24">
        <v>1</v>
      </c>
      <c r="K8" s="25">
        <v>1</v>
      </c>
      <c r="L8" s="23">
        <v>0</v>
      </c>
      <c r="M8" s="24">
        <v>0</v>
      </c>
      <c r="N8" s="25">
        <v>0</v>
      </c>
      <c r="O8" s="23">
        <v>0</v>
      </c>
      <c r="P8" s="24">
        <v>1</v>
      </c>
      <c r="Q8" s="25">
        <v>0</v>
      </c>
      <c r="R8" s="26">
        <v>1</v>
      </c>
      <c r="S8" s="27">
        <v>0</v>
      </c>
      <c r="T8" s="28" t="s">
        <v>70</v>
      </c>
      <c r="U8" s="64" t="str">
        <f>IF($E8="Y",$Z$4,"")</f>
        <v/>
      </c>
      <c r="V8" s="64" t="str">
        <f>IF(E8="F",$Z$4,"")</f>
        <v>ü</v>
      </c>
      <c r="W8" s="64" t="str">
        <f>IF(E8="L",$Z$4,"")</f>
        <v/>
      </c>
      <c r="X8" s="64" t="str">
        <f>IF(E8="N",$Z$4,"")</f>
        <v/>
      </c>
      <c r="Y8"/>
    </row>
    <row r="9" spans="1:30" s="5" customFormat="1" ht="30" customHeight="1">
      <c r="A9" s="75">
        <f>A8+1</f>
        <v>2</v>
      </c>
      <c r="B9" s="68"/>
      <c r="C9" s="93" t="s">
        <v>44</v>
      </c>
      <c r="D9" s="60">
        <v>27000000</v>
      </c>
      <c r="E9" s="61" t="s">
        <v>69</v>
      </c>
      <c r="F9" s="62">
        <v>1</v>
      </c>
      <c r="G9" s="6">
        <v>0</v>
      </c>
      <c r="H9" s="6">
        <v>0</v>
      </c>
      <c r="I9" s="6">
        <v>0</v>
      </c>
      <c r="J9" s="29">
        <v>1</v>
      </c>
      <c r="K9" s="30">
        <v>1</v>
      </c>
      <c r="L9" s="6">
        <v>1</v>
      </c>
      <c r="M9" s="29">
        <v>0</v>
      </c>
      <c r="N9" s="30">
        <v>0</v>
      </c>
      <c r="O9" s="6">
        <v>0</v>
      </c>
      <c r="P9" s="29">
        <v>1</v>
      </c>
      <c r="Q9" s="30">
        <v>0</v>
      </c>
      <c r="R9" s="31">
        <v>0</v>
      </c>
      <c r="S9" s="32">
        <v>0</v>
      </c>
      <c r="T9" s="33" t="s">
        <v>71</v>
      </c>
      <c r="U9" s="66" t="str">
        <f t="shared" ref="U9:U35" si="0">IF($E9="Y",$Z$4,"")</f>
        <v/>
      </c>
      <c r="V9" s="66" t="str">
        <f t="shared" ref="V9:V35" si="1">IF(E9="F",$Z$4,"")</f>
        <v>ü</v>
      </c>
      <c r="W9" s="66" t="str">
        <f t="shared" ref="W9:W35" si="2">IF(E9="L",$Z$4,"")</f>
        <v/>
      </c>
      <c r="X9" s="66" t="str">
        <f t="shared" ref="X9:X35" si="3">IF(E9="N",$Z$4,"")</f>
        <v/>
      </c>
    </row>
    <row r="10" spans="1:30" s="5" customFormat="1" ht="30" customHeight="1">
      <c r="A10" s="75">
        <f t="shared" ref="A10:A35" si="4">A9+1</f>
        <v>3</v>
      </c>
      <c r="B10" s="68"/>
      <c r="C10" s="93" t="s">
        <v>45</v>
      </c>
      <c r="D10" s="60">
        <v>28000000</v>
      </c>
      <c r="E10" s="61" t="s">
        <v>69</v>
      </c>
      <c r="F10" s="62">
        <v>1</v>
      </c>
      <c r="G10" s="6">
        <v>0</v>
      </c>
      <c r="H10" s="6">
        <v>1</v>
      </c>
      <c r="I10" s="6">
        <v>0</v>
      </c>
      <c r="J10" s="29">
        <v>1</v>
      </c>
      <c r="K10" s="30">
        <v>1</v>
      </c>
      <c r="L10" s="6">
        <v>1</v>
      </c>
      <c r="M10" s="29">
        <v>0</v>
      </c>
      <c r="N10" s="30">
        <v>0</v>
      </c>
      <c r="O10" s="6">
        <v>0</v>
      </c>
      <c r="P10" s="29">
        <v>0</v>
      </c>
      <c r="Q10" s="30">
        <v>0</v>
      </c>
      <c r="R10" s="31">
        <v>0</v>
      </c>
      <c r="S10" s="32">
        <v>0</v>
      </c>
      <c r="T10" s="33" t="s">
        <v>72</v>
      </c>
      <c r="U10" s="66" t="str">
        <f t="shared" si="0"/>
        <v/>
      </c>
      <c r="V10" s="66" t="str">
        <f t="shared" si="1"/>
        <v>ü</v>
      </c>
      <c r="W10" s="66" t="str">
        <f t="shared" si="2"/>
        <v/>
      </c>
      <c r="X10" s="66" t="str">
        <f t="shared" si="3"/>
        <v/>
      </c>
    </row>
    <row r="11" spans="1:30" s="5" customFormat="1" ht="30" customHeight="1">
      <c r="A11" s="75">
        <f t="shared" si="4"/>
        <v>4</v>
      </c>
      <c r="B11" s="68"/>
      <c r="C11" s="93" t="s">
        <v>46</v>
      </c>
      <c r="D11" s="60">
        <v>20000000</v>
      </c>
      <c r="E11" s="61" t="s">
        <v>69</v>
      </c>
      <c r="F11" s="62">
        <v>0</v>
      </c>
      <c r="G11" s="6">
        <v>0</v>
      </c>
      <c r="H11" s="6">
        <v>0</v>
      </c>
      <c r="I11" s="6">
        <v>0</v>
      </c>
      <c r="J11" s="29">
        <v>1</v>
      </c>
      <c r="K11" s="30">
        <v>1</v>
      </c>
      <c r="L11" s="6">
        <v>1</v>
      </c>
      <c r="M11" s="29">
        <v>0</v>
      </c>
      <c r="N11" s="30">
        <v>0</v>
      </c>
      <c r="O11" s="6">
        <v>0</v>
      </c>
      <c r="P11" s="29">
        <v>1</v>
      </c>
      <c r="Q11" s="30">
        <v>0</v>
      </c>
      <c r="R11" s="31">
        <v>1</v>
      </c>
      <c r="S11" s="32">
        <v>0</v>
      </c>
      <c r="T11" s="33" t="s">
        <v>74</v>
      </c>
      <c r="U11" s="66" t="str">
        <f t="shared" si="0"/>
        <v/>
      </c>
      <c r="V11" s="66" t="str">
        <f t="shared" si="1"/>
        <v>ü</v>
      </c>
      <c r="W11" s="66" t="str">
        <f t="shared" si="2"/>
        <v/>
      </c>
      <c r="X11" s="66" t="str">
        <f t="shared" si="3"/>
        <v/>
      </c>
    </row>
    <row r="12" spans="1:30" s="5" customFormat="1" ht="42.75" customHeight="1">
      <c r="A12" s="75">
        <f t="shared" si="4"/>
        <v>5</v>
      </c>
      <c r="B12" s="91" t="s">
        <v>109</v>
      </c>
      <c r="C12" s="93" t="s">
        <v>47</v>
      </c>
      <c r="D12" s="60">
        <v>7000000</v>
      </c>
      <c r="E12" s="61" t="s">
        <v>69</v>
      </c>
      <c r="F12" s="62">
        <v>1</v>
      </c>
      <c r="G12" s="6">
        <v>0</v>
      </c>
      <c r="H12" s="6">
        <v>1</v>
      </c>
      <c r="I12" s="6">
        <v>0</v>
      </c>
      <c r="J12" s="29">
        <v>1</v>
      </c>
      <c r="K12" s="30">
        <v>1</v>
      </c>
      <c r="L12" s="6">
        <v>1</v>
      </c>
      <c r="M12" s="29">
        <v>0</v>
      </c>
      <c r="N12" s="30">
        <v>1</v>
      </c>
      <c r="O12" s="6">
        <v>1</v>
      </c>
      <c r="P12" s="29">
        <v>1</v>
      </c>
      <c r="Q12" s="30">
        <v>1</v>
      </c>
      <c r="R12" s="31">
        <v>1</v>
      </c>
      <c r="S12" s="32">
        <v>0</v>
      </c>
      <c r="T12" s="33" t="s">
        <v>75</v>
      </c>
      <c r="U12" s="66" t="str">
        <f t="shared" si="0"/>
        <v/>
      </c>
      <c r="V12" s="66" t="str">
        <f t="shared" si="1"/>
        <v>ü</v>
      </c>
      <c r="W12" s="66" t="str">
        <f t="shared" si="2"/>
        <v/>
      </c>
      <c r="X12" s="66" t="str">
        <f t="shared" si="3"/>
        <v/>
      </c>
    </row>
    <row r="13" spans="1:30" s="5" customFormat="1" ht="30" customHeight="1">
      <c r="A13" s="75">
        <f t="shared" si="4"/>
        <v>6</v>
      </c>
      <c r="B13" s="69"/>
      <c r="C13" s="93" t="s">
        <v>48</v>
      </c>
      <c r="D13" s="60">
        <v>8000000</v>
      </c>
      <c r="E13" s="61" t="s">
        <v>69</v>
      </c>
      <c r="F13" s="62">
        <v>1</v>
      </c>
      <c r="G13" s="6">
        <v>0</v>
      </c>
      <c r="H13" s="6">
        <v>0</v>
      </c>
      <c r="I13" s="6">
        <v>1</v>
      </c>
      <c r="J13" s="29">
        <v>1</v>
      </c>
      <c r="K13" s="30">
        <v>1</v>
      </c>
      <c r="L13" s="6">
        <v>1</v>
      </c>
      <c r="M13" s="29">
        <v>0</v>
      </c>
      <c r="N13" s="30">
        <v>1</v>
      </c>
      <c r="O13" s="6">
        <v>0</v>
      </c>
      <c r="P13" s="29">
        <v>1</v>
      </c>
      <c r="Q13" s="30">
        <v>0</v>
      </c>
      <c r="R13" s="31">
        <v>1</v>
      </c>
      <c r="S13" s="32">
        <v>0</v>
      </c>
      <c r="T13" s="33" t="s">
        <v>76</v>
      </c>
      <c r="U13" s="66" t="str">
        <f t="shared" si="0"/>
        <v/>
      </c>
      <c r="V13" s="66" t="str">
        <f t="shared" si="1"/>
        <v>ü</v>
      </c>
      <c r="W13" s="66" t="str">
        <f t="shared" si="2"/>
        <v/>
      </c>
      <c r="X13" s="66" t="str">
        <f t="shared" si="3"/>
        <v/>
      </c>
    </row>
    <row r="14" spans="1:30" s="5" customFormat="1" ht="30" customHeight="1">
      <c r="A14" s="75">
        <f t="shared" si="4"/>
        <v>7</v>
      </c>
      <c r="B14" s="69"/>
      <c r="C14" s="93" t="s">
        <v>49</v>
      </c>
      <c r="D14" s="60">
        <v>6500000</v>
      </c>
      <c r="E14" s="61" t="s">
        <v>69</v>
      </c>
      <c r="F14" s="62">
        <v>1</v>
      </c>
      <c r="G14" s="6">
        <v>0</v>
      </c>
      <c r="H14" s="6">
        <v>0</v>
      </c>
      <c r="I14" s="6">
        <v>1</v>
      </c>
      <c r="J14" s="29">
        <v>1</v>
      </c>
      <c r="K14" s="30">
        <v>1</v>
      </c>
      <c r="L14" s="6">
        <v>1</v>
      </c>
      <c r="M14" s="29">
        <v>0</v>
      </c>
      <c r="N14" s="30">
        <v>1</v>
      </c>
      <c r="O14" s="6">
        <v>1</v>
      </c>
      <c r="P14" s="29">
        <v>1</v>
      </c>
      <c r="Q14" s="30">
        <v>1</v>
      </c>
      <c r="R14" s="31">
        <v>1</v>
      </c>
      <c r="S14" s="32">
        <v>1</v>
      </c>
      <c r="T14" s="33" t="s">
        <v>77</v>
      </c>
      <c r="U14" s="66" t="str">
        <f t="shared" si="0"/>
        <v/>
      </c>
      <c r="V14" s="66" t="str">
        <f t="shared" si="1"/>
        <v>ü</v>
      </c>
      <c r="W14" s="66" t="str">
        <f t="shared" si="2"/>
        <v/>
      </c>
      <c r="X14" s="66" t="str">
        <f t="shared" si="3"/>
        <v/>
      </c>
    </row>
    <row r="15" spans="1:30" s="5" customFormat="1" ht="30" customHeight="1">
      <c r="A15" s="75">
        <f t="shared" si="4"/>
        <v>8</v>
      </c>
      <c r="B15" s="69"/>
      <c r="C15" s="93" t="s">
        <v>50</v>
      </c>
      <c r="D15" s="60">
        <v>10000000</v>
      </c>
      <c r="E15" s="61" t="s">
        <v>69</v>
      </c>
      <c r="F15" s="62">
        <v>1</v>
      </c>
      <c r="G15" s="6">
        <v>0</v>
      </c>
      <c r="H15" s="6">
        <v>0</v>
      </c>
      <c r="I15" s="6">
        <v>1</v>
      </c>
      <c r="J15" s="29">
        <v>1</v>
      </c>
      <c r="K15" s="30">
        <v>1</v>
      </c>
      <c r="L15" s="6">
        <v>1</v>
      </c>
      <c r="M15" s="29">
        <v>0</v>
      </c>
      <c r="N15" s="30">
        <v>1</v>
      </c>
      <c r="O15" s="6">
        <v>0</v>
      </c>
      <c r="P15" s="29">
        <v>0</v>
      </c>
      <c r="Q15" s="30">
        <v>0</v>
      </c>
      <c r="R15" s="31">
        <v>1</v>
      </c>
      <c r="S15" s="32">
        <v>0</v>
      </c>
      <c r="T15" s="33" t="s">
        <v>78</v>
      </c>
      <c r="U15" s="66" t="str">
        <f t="shared" si="0"/>
        <v/>
      </c>
      <c r="V15" s="66" t="str">
        <f t="shared" si="1"/>
        <v>ü</v>
      </c>
      <c r="W15" s="66" t="str">
        <f t="shared" si="2"/>
        <v/>
      </c>
      <c r="X15" s="66" t="str">
        <f t="shared" si="3"/>
        <v/>
      </c>
    </row>
    <row r="16" spans="1:30" s="5" customFormat="1" ht="31.5" customHeight="1">
      <c r="A16" s="75">
        <f t="shared" si="4"/>
        <v>9</v>
      </c>
      <c r="B16" s="90" t="s">
        <v>110</v>
      </c>
      <c r="C16" s="93" t="s">
        <v>51</v>
      </c>
      <c r="D16" s="60">
        <v>18000000</v>
      </c>
      <c r="E16" s="61" t="s">
        <v>80</v>
      </c>
      <c r="F16" s="62">
        <v>1</v>
      </c>
      <c r="G16" s="6">
        <v>0</v>
      </c>
      <c r="H16" s="6">
        <v>0</v>
      </c>
      <c r="I16" s="6">
        <v>1</v>
      </c>
      <c r="J16" s="29">
        <v>1</v>
      </c>
      <c r="K16" s="30">
        <v>1</v>
      </c>
      <c r="L16" s="6">
        <v>1</v>
      </c>
      <c r="M16" s="29">
        <v>1</v>
      </c>
      <c r="N16" s="30">
        <v>1</v>
      </c>
      <c r="O16" s="6">
        <v>1</v>
      </c>
      <c r="P16" s="29">
        <v>1</v>
      </c>
      <c r="Q16" s="30">
        <v>1</v>
      </c>
      <c r="R16" s="31">
        <v>1</v>
      </c>
      <c r="S16" s="32">
        <v>1</v>
      </c>
      <c r="T16" s="33" t="s">
        <v>79</v>
      </c>
      <c r="U16" s="66" t="str">
        <f t="shared" si="0"/>
        <v>ü</v>
      </c>
      <c r="V16" s="66" t="str">
        <f t="shared" si="1"/>
        <v/>
      </c>
      <c r="W16" s="66" t="str">
        <f t="shared" si="2"/>
        <v/>
      </c>
      <c r="X16" s="66" t="str">
        <f t="shared" si="3"/>
        <v/>
      </c>
    </row>
    <row r="17" spans="1:24" s="5" customFormat="1" ht="30" customHeight="1">
      <c r="A17" s="75">
        <f t="shared" si="4"/>
        <v>10</v>
      </c>
      <c r="B17" s="70"/>
      <c r="C17" s="93" t="s">
        <v>52</v>
      </c>
      <c r="D17" s="60">
        <v>4000000</v>
      </c>
      <c r="E17" s="61" t="s">
        <v>80</v>
      </c>
      <c r="F17" s="62">
        <v>1</v>
      </c>
      <c r="G17" s="6">
        <v>0</v>
      </c>
      <c r="H17" s="6">
        <v>1</v>
      </c>
      <c r="I17" s="6">
        <v>1</v>
      </c>
      <c r="J17" s="29">
        <v>1</v>
      </c>
      <c r="K17" s="30">
        <v>1</v>
      </c>
      <c r="L17" s="6">
        <v>1</v>
      </c>
      <c r="M17" s="29">
        <v>1</v>
      </c>
      <c r="N17" s="30">
        <v>1</v>
      </c>
      <c r="O17" s="6">
        <v>1</v>
      </c>
      <c r="P17" s="29">
        <v>1</v>
      </c>
      <c r="Q17" s="30">
        <v>1</v>
      </c>
      <c r="R17" s="31">
        <v>1</v>
      </c>
      <c r="S17" s="32">
        <v>1</v>
      </c>
      <c r="T17" s="33" t="s">
        <v>81</v>
      </c>
      <c r="U17" s="66" t="str">
        <f t="shared" si="0"/>
        <v>ü</v>
      </c>
      <c r="V17" s="66" t="str">
        <f t="shared" si="1"/>
        <v/>
      </c>
      <c r="W17" s="66" t="str">
        <f t="shared" si="2"/>
        <v/>
      </c>
      <c r="X17" s="66" t="str">
        <f t="shared" si="3"/>
        <v/>
      </c>
    </row>
    <row r="18" spans="1:24" s="5" customFormat="1" ht="30" customHeight="1">
      <c r="A18" s="75">
        <f t="shared" si="4"/>
        <v>11</v>
      </c>
      <c r="B18" s="70"/>
      <c r="C18" s="93" t="s">
        <v>53</v>
      </c>
      <c r="D18" s="60">
        <v>2000000</v>
      </c>
      <c r="E18" s="61" t="s">
        <v>80</v>
      </c>
      <c r="F18" s="62">
        <v>1</v>
      </c>
      <c r="G18" s="6">
        <v>0</v>
      </c>
      <c r="H18" s="6">
        <v>1</v>
      </c>
      <c r="I18" s="6">
        <v>1</v>
      </c>
      <c r="J18" s="29">
        <v>1</v>
      </c>
      <c r="K18" s="30">
        <v>1</v>
      </c>
      <c r="L18" s="6">
        <v>1</v>
      </c>
      <c r="M18" s="29">
        <v>1</v>
      </c>
      <c r="N18" s="30">
        <v>1</v>
      </c>
      <c r="O18" s="6">
        <v>1</v>
      </c>
      <c r="P18" s="29">
        <v>1</v>
      </c>
      <c r="Q18" s="30">
        <v>0</v>
      </c>
      <c r="R18" s="31">
        <v>1</v>
      </c>
      <c r="S18" s="32">
        <v>1</v>
      </c>
      <c r="T18" s="33"/>
      <c r="U18" s="66" t="str">
        <f t="shared" si="0"/>
        <v>ü</v>
      </c>
      <c r="V18" s="66" t="str">
        <f t="shared" si="1"/>
        <v/>
      </c>
      <c r="W18" s="66" t="str">
        <f t="shared" si="2"/>
        <v/>
      </c>
      <c r="X18" s="66" t="str">
        <f t="shared" si="3"/>
        <v/>
      </c>
    </row>
    <row r="19" spans="1:24" s="5" customFormat="1" ht="42" customHeight="1">
      <c r="A19" s="75">
        <f t="shared" si="4"/>
        <v>12</v>
      </c>
      <c r="B19" s="90" t="s">
        <v>111</v>
      </c>
      <c r="C19" s="93" t="s">
        <v>82</v>
      </c>
      <c r="D19" s="60">
        <v>12000000</v>
      </c>
      <c r="E19" s="61" t="s">
        <v>69</v>
      </c>
      <c r="F19" s="62">
        <v>0</v>
      </c>
      <c r="G19" s="6">
        <v>0</v>
      </c>
      <c r="H19" s="6">
        <v>0</v>
      </c>
      <c r="I19" s="6">
        <v>1</v>
      </c>
      <c r="J19" s="29">
        <v>1</v>
      </c>
      <c r="K19" s="30">
        <v>1</v>
      </c>
      <c r="L19" s="6">
        <v>1</v>
      </c>
      <c r="M19" s="29">
        <v>1</v>
      </c>
      <c r="N19" s="30">
        <v>1</v>
      </c>
      <c r="O19" s="6">
        <v>1</v>
      </c>
      <c r="P19" s="29">
        <v>1</v>
      </c>
      <c r="Q19" s="30">
        <v>1</v>
      </c>
      <c r="R19" s="31">
        <v>1</v>
      </c>
      <c r="S19" s="32">
        <v>1</v>
      </c>
      <c r="T19" s="33" t="s">
        <v>86</v>
      </c>
      <c r="U19" s="66" t="str">
        <f t="shared" si="0"/>
        <v/>
      </c>
      <c r="V19" s="66" t="str">
        <f t="shared" si="1"/>
        <v>ü</v>
      </c>
      <c r="W19" s="66" t="str">
        <f t="shared" si="2"/>
        <v/>
      </c>
      <c r="X19" s="66" t="str">
        <f t="shared" si="3"/>
        <v/>
      </c>
    </row>
    <row r="20" spans="1:24" s="5" customFormat="1" ht="30" customHeight="1">
      <c r="A20" s="75">
        <f t="shared" si="4"/>
        <v>13</v>
      </c>
      <c r="B20" s="71"/>
      <c r="C20" s="93" t="s">
        <v>83</v>
      </c>
      <c r="D20" s="60">
        <v>20000000</v>
      </c>
      <c r="E20" s="61" t="s">
        <v>87</v>
      </c>
      <c r="F20" s="62">
        <v>0</v>
      </c>
      <c r="G20" s="6">
        <v>0</v>
      </c>
      <c r="H20" s="6">
        <v>0</v>
      </c>
      <c r="I20" s="6">
        <v>0</v>
      </c>
      <c r="J20" s="29">
        <v>1</v>
      </c>
      <c r="K20" s="30">
        <v>1</v>
      </c>
      <c r="L20" s="6">
        <v>1</v>
      </c>
      <c r="M20" s="29">
        <v>1</v>
      </c>
      <c r="N20" s="30">
        <v>1</v>
      </c>
      <c r="O20" s="6">
        <v>1</v>
      </c>
      <c r="P20" s="29">
        <v>1</v>
      </c>
      <c r="Q20" s="30">
        <v>0</v>
      </c>
      <c r="R20" s="31">
        <v>0</v>
      </c>
      <c r="S20" s="32">
        <v>0</v>
      </c>
      <c r="T20" s="33" t="s">
        <v>88</v>
      </c>
      <c r="U20" s="66" t="str">
        <f t="shared" si="0"/>
        <v/>
      </c>
      <c r="V20" s="66" t="str">
        <f t="shared" si="1"/>
        <v/>
      </c>
      <c r="W20" s="66" t="str">
        <f t="shared" si="2"/>
        <v>ü</v>
      </c>
      <c r="X20" s="66" t="str">
        <f t="shared" si="3"/>
        <v/>
      </c>
    </row>
    <row r="21" spans="1:24" s="5" customFormat="1" ht="30" customHeight="1">
      <c r="A21" s="75">
        <f t="shared" si="4"/>
        <v>14</v>
      </c>
      <c r="B21" s="71"/>
      <c r="C21" s="93" t="s">
        <v>84</v>
      </c>
      <c r="D21" s="60">
        <v>8000000</v>
      </c>
      <c r="E21" s="61" t="s">
        <v>87</v>
      </c>
      <c r="F21" s="62">
        <v>0</v>
      </c>
      <c r="G21" s="6">
        <v>0</v>
      </c>
      <c r="H21" s="6">
        <v>0</v>
      </c>
      <c r="I21" s="6">
        <v>0</v>
      </c>
      <c r="J21" s="29">
        <v>1</v>
      </c>
      <c r="K21" s="30">
        <v>1</v>
      </c>
      <c r="L21" s="6">
        <v>1</v>
      </c>
      <c r="M21" s="29">
        <v>1</v>
      </c>
      <c r="N21" s="30">
        <v>1</v>
      </c>
      <c r="O21" s="6">
        <v>1</v>
      </c>
      <c r="P21" s="29">
        <v>1</v>
      </c>
      <c r="Q21" s="30">
        <v>0</v>
      </c>
      <c r="R21" s="31">
        <v>0</v>
      </c>
      <c r="S21" s="32">
        <v>0</v>
      </c>
      <c r="T21" s="33" t="s">
        <v>88</v>
      </c>
      <c r="U21" s="66" t="str">
        <f t="shared" si="0"/>
        <v/>
      </c>
      <c r="V21" s="66" t="str">
        <f t="shared" si="1"/>
        <v/>
      </c>
      <c r="W21" s="66" t="str">
        <f t="shared" si="2"/>
        <v>ü</v>
      </c>
      <c r="X21" s="66" t="str">
        <f t="shared" si="3"/>
        <v/>
      </c>
    </row>
    <row r="22" spans="1:24" s="5" customFormat="1" ht="30" customHeight="1">
      <c r="A22" s="75">
        <f t="shared" si="4"/>
        <v>15</v>
      </c>
      <c r="B22" s="71"/>
      <c r="C22" s="93" t="s">
        <v>85</v>
      </c>
      <c r="D22" s="60">
        <v>20000000</v>
      </c>
      <c r="E22" s="61" t="s">
        <v>87</v>
      </c>
      <c r="F22" s="62">
        <v>0</v>
      </c>
      <c r="G22" s="6">
        <v>0</v>
      </c>
      <c r="H22" s="6">
        <v>0</v>
      </c>
      <c r="I22" s="6">
        <v>0</v>
      </c>
      <c r="J22" s="29">
        <v>1</v>
      </c>
      <c r="K22" s="30">
        <v>1</v>
      </c>
      <c r="L22" s="6">
        <v>1</v>
      </c>
      <c r="M22" s="29">
        <v>1</v>
      </c>
      <c r="N22" s="30">
        <v>1</v>
      </c>
      <c r="O22" s="6">
        <v>1</v>
      </c>
      <c r="P22" s="29">
        <v>1</v>
      </c>
      <c r="Q22" s="30">
        <v>0</v>
      </c>
      <c r="R22" s="31">
        <v>0</v>
      </c>
      <c r="S22" s="32">
        <v>0</v>
      </c>
      <c r="T22" s="33" t="s">
        <v>89</v>
      </c>
      <c r="U22" s="66" t="str">
        <f t="shared" si="0"/>
        <v/>
      </c>
      <c r="V22" s="66" t="str">
        <f t="shared" si="1"/>
        <v/>
      </c>
      <c r="W22" s="66" t="str">
        <f t="shared" si="2"/>
        <v>ü</v>
      </c>
      <c r="X22" s="66" t="str">
        <f t="shared" si="3"/>
        <v/>
      </c>
    </row>
    <row r="23" spans="1:24" s="5" customFormat="1" ht="30" customHeight="1">
      <c r="A23" s="75">
        <f t="shared" si="4"/>
        <v>16</v>
      </c>
      <c r="B23" s="71"/>
      <c r="C23" s="93" t="s">
        <v>54</v>
      </c>
      <c r="D23" s="60">
        <v>52000000</v>
      </c>
      <c r="E23" s="61" t="s">
        <v>80</v>
      </c>
      <c r="F23" s="62">
        <v>1</v>
      </c>
      <c r="G23" s="6">
        <v>0</v>
      </c>
      <c r="H23" s="6">
        <v>1</v>
      </c>
      <c r="I23" s="6">
        <v>1</v>
      </c>
      <c r="J23" s="29">
        <v>1</v>
      </c>
      <c r="K23" s="30">
        <v>1</v>
      </c>
      <c r="L23" s="6">
        <v>1</v>
      </c>
      <c r="M23" s="29">
        <v>0</v>
      </c>
      <c r="N23" s="30">
        <v>1</v>
      </c>
      <c r="O23" s="6">
        <v>1</v>
      </c>
      <c r="P23" s="29">
        <v>1</v>
      </c>
      <c r="Q23" s="30">
        <v>0</v>
      </c>
      <c r="R23" s="31">
        <v>0</v>
      </c>
      <c r="S23" s="32">
        <v>0</v>
      </c>
      <c r="T23" s="33" t="s">
        <v>90</v>
      </c>
      <c r="U23" s="66" t="str">
        <f t="shared" si="0"/>
        <v>ü</v>
      </c>
      <c r="V23" s="66" t="str">
        <f t="shared" si="1"/>
        <v/>
      </c>
      <c r="W23" s="66" t="str">
        <f t="shared" si="2"/>
        <v/>
      </c>
      <c r="X23" s="66" t="str">
        <f t="shared" si="3"/>
        <v/>
      </c>
    </row>
    <row r="24" spans="1:24" s="5" customFormat="1" ht="43.5" customHeight="1">
      <c r="A24" s="75">
        <f t="shared" si="4"/>
        <v>17</v>
      </c>
      <c r="B24" s="89" t="s">
        <v>112</v>
      </c>
      <c r="C24" s="93" t="s">
        <v>55</v>
      </c>
      <c r="D24" s="60">
        <v>10000000</v>
      </c>
      <c r="E24" s="61" t="s">
        <v>80</v>
      </c>
      <c r="F24" s="62">
        <v>1</v>
      </c>
      <c r="G24" s="6">
        <v>0</v>
      </c>
      <c r="H24" s="6">
        <v>1</v>
      </c>
      <c r="I24" s="6">
        <v>1</v>
      </c>
      <c r="J24" s="29">
        <v>1</v>
      </c>
      <c r="K24" s="30">
        <v>1</v>
      </c>
      <c r="L24" s="6">
        <v>1</v>
      </c>
      <c r="M24" s="29">
        <v>0</v>
      </c>
      <c r="N24" s="30">
        <v>1</v>
      </c>
      <c r="O24" s="6">
        <v>1</v>
      </c>
      <c r="P24" s="29">
        <v>1</v>
      </c>
      <c r="Q24" s="30">
        <v>0</v>
      </c>
      <c r="R24" s="31">
        <v>0</v>
      </c>
      <c r="S24" s="32">
        <v>0</v>
      </c>
      <c r="T24" s="33" t="s">
        <v>91</v>
      </c>
      <c r="U24" s="66" t="str">
        <f t="shared" si="0"/>
        <v>ü</v>
      </c>
      <c r="V24" s="66" t="str">
        <f t="shared" si="1"/>
        <v/>
      </c>
      <c r="W24" s="66" t="str">
        <f t="shared" si="2"/>
        <v/>
      </c>
      <c r="X24" s="66" t="str">
        <f t="shared" si="3"/>
        <v/>
      </c>
    </row>
    <row r="25" spans="1:24" s="5" customFormat="1" ht="30" customHeight="1">
      <c r="A25" s="75">
        <f t="shared" si="4"/>
        <v>18</v>
      </c>
      <c r="B25" s="72"/>
      <c r="C25" s="93" t="s">
        <v>56</v>
      </c>
      <c r="D25" s="60">
        <v>40000000</v>
      </c>
      <c r="E25" s="61" t="s">
        <v>80</v>
      </c>
      <c r="F25" s="62">
        <v>1</v>
      </c>
      <c r="G25" s="6">
        <v>0</v>
      </c>
      <c r="H25" s="6">
        <v>1</v>
      </c>
      <c r="I25" s="6">
        <v>1</v>
      </c>
      <c r="J25" s="29">
        <v>1</v>
      </c>
      <c r="K25" s="30">
        <v>1</v>
      </c>
      <c r="L25" s="6">
        <v>1</v>
      </c>
      <c r="M25" s="29">
        <v>0</v>
      </c>
      <c r="N25" s="30">
        <v>1</v>
      </c>
      <c r="O25" s="6">
        <v>1</v>
      </c>
      <c r="P25" s="29">
        <v>1</v>
      </c>
      <c r="Q25" s="30">
        <v>0</v>
      </c>
      <c r="R25" s="31">
        <v>0</v>
      </c>
      <c r="S25" s="32">
        <v>0</v>
      </c>
      <c r="T25" s="33" t="s">
        <v>92</v>
      </c>
      <c r="U25" s="66" t="str">
        <f t="shared" si="0"/>
        <v>ü</v>
      </c>
      <c r="V25" s="66" t="str">
        <f t="shared" si="1"/>
        <v/>
      </c>
      <c r="W25" s="66" t="str">
        <f t="shared" si="2"/>
        <v/>
      </c>
      <c r="X25" s="66" t="str">
        <f t="shared" si="3"/>
        <v/>
      </c>
    </row>
    <row r="26" spans="1:24" s="5" customFormat="1" ht="30" customHeight="1">
      <c r="A26" s="75">
        <f t="shared" si="4"/>
        <v>19</v>
      </c>
      <c r="B26" s="72"/>
      <c r="C26" s="93" t="s">
        <v>57</v>
      </c>
      <c r="D26" s="60">
        <v>4000000</v>
      </c>
      <c r="E26" s="61" t="s">
        <v>69</v>
      </c>
      <c r="F26" s="62">
        <v>1</v>
      </c>
      <c r="G26" s="6">
        <v>0</v>
      </c>
      <c r="H26" s="6">
        <v>0</v>
      </c>
      <c r="I26" s="6">
        <v>1</v>
      </c>
      <c r="J26" s="29">
        <v>1</v>
      </c>
      <c r="K26" s="30">
        <v>1</v>
      </c>
      <c r="L26" s="6">
        <v>1</v>
      </c>
      <c r="M26" s="29">
        <v>1</v>
      </c>
      <c r="N26" s="30">
        <v>1</v>
      </c>
      <c r="O26" s="6">
        <v>1</v>
      </c>
      <c r="P26" s="29">
        <v>1</v>
      </c>
      <c r="Q26" s="30">
        <v>1</v>
      </c>
      <c r="R26" s="31">
        <v>1</v>
      </c>
      <c r="S26" s="32">
        <v>1</v>
      </c>
      <c r="T26" s="33" t="s">
        <v>93</v>
      </c>
      <c r="U26" s="66" t="str">
        <f t="shared" si="0"/>
        <v/>
      </c>
      <c r="V26" s="66" t="str">
        <f t="shared" si="1"/>
        <v>ü</v>
      </c>
      <c r="W26" s="66" t="str">
        <f t="shared" si="2"/>
        <v/>
      </c>
      <c r="X26" s="66" t="str">
        <f t="shared" si="3"/>
        <v/>
      </c>
    </row>
    <row r="27" spans="1:24" s="5" customFormat="1" ht="47.25" customHeight="1">
      <c r="A27" s="75">
        <f t="shared" si="4"/>
        <v>20</v>
      </c>
      <c r="B27" s="90" t="s">
        <v>113</v>
      </c>
      <c r="C27" s="93" t="s">
        <v>42</v>
      </c>
      <c r="D27" s="60">
        <v>10000000</v>
      </c>
      <c r="E27" s="61" t="s">
        <v>69</v>
      </c>
      <c r="F27" s="62">
        <v>0</v>
      </c>
      <c r="G27" s="6">
        <v>0</v>
      </c>
      <c r="H27" s="6">
        <v>0</v>
      </c>
      <c r="I27" s="6">
        <v>1</v>
      </c>
      <c r="J27" s="29">
        <v>1</v>
      </c>
      <c r="K27" s="30">
        <v>1</v>
      </c>
      <c r="L27" s="6">
        <v>1</v>
      </c>
      <c r="M27" s="29">
        <v>0</v>
      </c>
      <c r="N27" s="30">
        <v>1</v>
      </c>
      <c r="O27" s="6">
        <v>1</v>
      </c>
      <c r="P27" s="29">
        <v>1</v>
      </c>
      <c r="Q27" s="30">
        <v>1</v>
      </c>
      <c r="R27" s="31">
        <v>1</v>
      </c>
      <c r="S27" s="32">
        <v>1</v>
      </c>
      <c r="T27" s="33" t="s">
        <v>94</v>
      </c>
      <c r="U27" s="66" t="str">
        <f t="shared" si="0"/>
        <v/>
      </c>
      <c r="V27" s="66" t="str">
        <f t="shared" si="1"/>
        <v>ü</v>
      </c>
      <c r="W27" s="66" t="str">
        <f t="shared" si="2"/>
        <v/>
      </c>
      <c r="X27" s="66" t="str">
        <f t="shared" si="3"/>
        <v/>
      </c>
    </row>
    <row r="28" spans="1:24" s="5" customFormat="1" ht="30" customHeight="1">
      <c r="A28" s="75">
        <f t="shared" si="4"/>
        <v>21</v>
      </c>
      <c r="B28" s="71"/>
      <c r="C28" s="93" t="s">
        <v>58</v>
      </c>
      <c r="D28" s="60">
        <v>12000000</v>
      </c>
      <c r="E28" s="61" t="s">
        <v>80</v>
      </c>
      <c r="F28" s="62">
        <v>1</v>
      </c>
      <c r="G28" s="6">
        <v>1</v>
      </c>
      <c r="H28" s="6">
        <v>1</v>
      </c>
      <c r="I28" s="6">
        <v>1</v>
      </c>
      <c r="J28" s="29">
        <v>1</v>
      </c>
      <c r="K28" s="30">
        <v>1</v>
      </c>
      <c r="L28" s="6">
        <v>1</v>
      </c>
      <c r="M28" s="29">
        <v>1</v>
      </c>
      <c r="N28" s="30">
        <v>1</v>
      </c>
      <c r="O28" s="6">
        <v>1</v>
      </c>
      <c r="P28" s="29">
        <v>1</v>
      </c>
      <c r="Q28" s="30">
        <v>0</v>
      </c>
      <c r="R28" s="31">
        <v>1</v>
      </c>
      <c r="S28" s="32">
        <v>1</v>
      </c>
      <c r="T28" s="33"/>
      <c r="U28" s="66" t="str">
        <f t="shared" si="0"/>
        <v>ü</v>
      </c>
      <c r="V28" s="66" t="str">
        <f t="shared" si="1"/>
        <v/>
      </c>
      <c r="W28" s="66" t="str">
        <f t="shared" si="2"/>
        <v/>
      </c>
      <c r="X28" s="66" t="str">
        <f t="shared" si="3"/>
        <v/>
      </c>
    </row>
    <row r="29" spans="1:24" s="5" customFormat="1" ht="30" customHeight="1">
      <c r="A29" s="75">
        <f t="shared" si="4"/>
        <v>22</v>
      </c>
      <c r="B29" s="71"/>
      <c r="C29" s="93" t="s">
        <v>59</v>
      </c>
      <c r="D29" s="60">
        <v>35000000</v>
      </c>
      <c r="E29" s="61" t="s">
        <v>80</v>
      </c>
      <c r="F29" s="62">
        <v>1</v>
      </c>
      <c r="G29" s="6">
        <v>1</v>
      </c>
      <c r="H29" s="6">
        <v>1</v>
      </c>
      <c r="I29" s="6">
        <v>1</v>
      </c>
      <c r="J29" s="29">
        <v>1</v>
      </c>
      <c r="K29" s="30">
        <v>1</v>
      </c>
      <c r="L29" s="6">
        <v>1</v>
      </c>
      <c r="M29" s="29">
        <v>1</v>
      </c>
      <c r="N29" s="30">
        <v>1</v>
      </c>
      <c r="O29" s="6">
        <v>1</v>
      </c>
      <c r="P29" s="29">
        <v>1</v>
      </c>
      <c r="Q29" s="30">
        <v>0</v>
      </c>
      <c r="R29" s="31">
        <v>1</v>
      </c>
      <c r="S29" s="32">
        <v>1</v>
      </c>
      <c r="T29" s="33" t="s">
        <v>95</v>
      </c>
      <c r="U29" s="66" t="str">
        <f t="shared" si="0"/>
        <v>ü</v>
      </c>
      <c r="V29" s="66" t="str">
        <f t="shared" si="1"/>
        <v/>
      </c>
      <c r="W29" s="66" t="str">
        <f t="shared" si="2"/>
        <v/>
      </c>
      <c r="X29" s="66" t="str">
        <f t="shared" si="3"/>
        <v/>
      </c>
    </row>
    <row r="30" spans="1:24" s="5" customFormat="1" ht="30" customHeight="1">
      <c r="A30" s="75">
        <f t="shared" si="4"/>
        <v>23</v>
      </c>
      <c r="B30" s="71"/>
      <c r="C30" s="93" t="s">
        <v>60</v>
      </c>
      <c r="D30" s="60">
        <v>10000000</v>
      </c>
      <c r="E30" s="61" t="s">
        <v>69</v>
      </c>
      <c r="F30" s="62">
        <v>1</v>
      </c>
      <c r="G30" s="6">
        <v>0</v>
      </c>
      <c r="H30" s="49">
        <v>0</v>
      </c>
      <c r="I30" s="6">
        <v>1</v>
      </c>
      <c r="J30" s="29">
        <v>1</v>
      </c>
      <c r="K30" s="30">
        <v>1</v>
      </c>
      <c r="L30" s="6">
        <v>1</v>
      </c>
      <c r="M30" s="29">
        <v>0</v>
      </c>
      <c r="N30" s="30">
        <v>1</v>
      </c>
      <c r="O30" s="6">
        <v>1</v>
      </c>
      <c r="P30" s="29">
        <v>1</v>
      </c>
      <c r="Q30" s="30">
        <v>0</v>
      </c>
      <c r="R30" s="31">
        <v>0</v>
      </c>
      <c r="S30" s="32">
        <v>1</v>
      </c>
      <c r="T30" s="33" t="s">
        <v>76</v>
      </c>
      <c r="U30" s="66" t="str">
        <f t="shared" si="0"/>
        <v/>
      </c>
      <c r="V30" s="66" t="str">
        <f t="shared" si="1"/>
        <v>ü</v>
      </c>
      <c r="W30" s="66" t="str">
        <f t="shared" si="2"/>
        <v/>
      </c>
      <c r="X30" s="66" t="str">
        <f t="shared" si="3"/>
        <v/>
      </c>
    </row>
    <row r="31" spans="1:24" s="5" customFormat="1" ht="57.75" customHeight="1">
      <c r="A31" s="75">
        <f t="shared" si="4"/>
        <v>24</v>
      </c>
      <c r="B31" s="90" t="s">
        <v>114</v>
      </c>
      <c r="C31" s="93" t="s">
        <v>61</v>
      </c>
      <c r="D31" s="60">
        <v>7000000</v>
      </c>
      <c r="E31" s="61" t="s">
        <v>69</v>
      </c>
      <c r="F31" s="62">
        <v>1</v>
      </c>
      <c r="G31" s="6">
        <v>0</v>
      </c>
      <c r="H31" s="49">
        <v>0</v>
      </c>
      <c r="I31" s="6">
        <v>1</v>
      </c>
      <c r="J31" s="29">
        <v>1</v>
      </c>
      <c r="K31" s="30">
        <v>1</v>
      </c>
      <c r="L31" s="6">
        <v>1</v>
      </c>
      <c r="M31" s="29">
        <v>0</v>
      </c>
      <c r="N31" s="30">
        <v>1</v>
      </c>
      <c r="O31" s="6">
        <v>1</v>
      </c>
      <c r="P31" s="29">
        <v>1</v>
      </c>
      <c r="Q31" s="30">
        <v>0</v>
      </c>
      <c r="R31" s="31">
        <v>0</v>
      </c>
      <c r="S31" s="32">
        <v>1</v>
      </c>
      <c r="T31" s="33" t="s">
        <v>76</v>
      </c>
      <c r="U31" s="66" t="str">
        <f t="shared" si="0"/>
        <v/>
      </c>
      <c r="V31" s="66" t="str">
        <f t="shared" si="1"/>
        <v>ü</v>
      </c>
      <c r="W31" s="66" t="str">
        <f t="shared" si="2"/>
        <v/>
      </c>
      <c r="X31" s="66" t="str">
        <f t="shared" si="3"/>
        <v/>
      </c>
    </row>
    <row r="32" spans="1:24" s="5" customFormat="1" ht="30" customHeight="1">
      <c r="A32" s="75">
        <f t="shared" si="4"/>
        <v>25</v>
      </c>
      <c r="B32" s="68"/>
      <c r="C32" s="93" t="s">
        <v>62</v>
      </c>
      <c r="D32" s="60">
        <v>10000000</v>
      </c>
      <c r="E32" s="61" t="s">
        <v>69</v>
      </c>
      <c r="F32" s="62">
        <v>0</v>
      </c>
      <c r="G32" s="6">
        <v>0</v>
      </c>
      <c r="H32" s="6">
        <v>0</v>
      </c>
      <c r="I32" s="6">
        <v>1</v>
      </c>
      <c r="J32" s="29">
        <v>1</v>
      </c>
      <c r="K32" s="30">
        <v>1</v>
      </c>
      <c r="L32" s="6">
        <v>1</v>
      </c>
      <c r="M32" s="29">
        <v>1</v>
      </c>
      <c r="N32" s="30">
        <v>1</v>
      </c>
      <c r="O32" s="6">
        <v>1</v>
      </c>
      <c r="P32" s="29">
        <v>1</v>
      </c>
      <c r="Q32" s="30">
        <v>1</v>
      </c>
      <c r="R32" s="31">
        <v>1</v>
      </c>
      <c r="S32" s="32">
        <v>1</v>
      </c>
      <c r="T32" s="33" t="s">
        <v>96</v>
      </c>
      <c r="U32" s="66" t="str">
        <f t="shared" si="0"/>
        <v/>
      </c>
      <c r="V32" s="66" t="str">
        <f t="shared" si="1"/>
        <v>ü</v>
      </c>
      <c r="W32" s="66" t="str">
        <f t="shared" si="2"/>
        <v/>
      </c>
      <c r="X32" s="66" t="str">
        <f t="shared" si="3"/>
        <v/>
      </c>
    </row>
    <row r="33" spans="1:24" s="5" customFormat="1" ht="30" customHeight="1">
      <c r="A33" s="75">
        <f t="shared" si="4"/>
        <v>26</v>
      </c>
      <c r="B33" s="68"/>
      <c r="C33" s="93" t="s">
        <v>63</v>
      </c>
      <c r="D33" s="60">
        <v>9000000</v>
      </c>
      <c r="E33" s="61" t="s">
        <v>69</v>
      </c>
      <c r="F33" s="62">
        <v>1</v>
      </c>
      <c r="G33" s="6">
        <v>0</v>
      </c>
      <c r="H33" s="6">
        <v>1</v>
      </c>
      <c r="I33" s="6">
        <v>1</v>
      </c>
      <c r="J33" s="29">
        <v>1</v>
      </c>
      <c r="K33" s="30">
        <v>1</v>
      </c>
      <c r="L33" s="6">
        <v>1</v>
      </c>
      <c r="M33" s="29">
        <v>1</v>
      </c>
      <c r="N33" s="30">
        <v>1</v>
      </c>
      <c r="O33" s="6">
        <v>1</v>
      </c>
      <c r="P33" s="29">
        <v>1</v>
      </c>
      <c r="Q33" s="30">
        <v>1</v>
      </c>
      <c r="R33" s="31">
        <v>1</v>
      </c>
      <c r="S33" s="32">
        <v>1</v>
      </c>
      <c r="T33" s="33" t="s">
        <v>97</v>
      </c>
      <c r="U33" s="66" t="str">
        <f t="shared" si="0"/>
        <v/>
      </c>
      <c r="V33" s="66" t="str">
        <f t="shared" si="1"/>
        <v>ü</v>
      </c>
      <c r="W33" s="66" t="str">
        <f t="shared" si="2"/>
        <v/>
      </c>
      <c r="X33" s="66" t="str">
        <f t="shared" si="3"/>
        <v/>
      </c>
    </row>
    <row r="34" spans="1:24" s="5" customFormat="1" ht="30" customHeight="1">
      <c r="A34" s="75">
        <f t="shared" si="4"/>
        <v>27</v>
      </c>
      <c r="B34" s="68"/>
      <c r="C34" s="93" t="s">
        <v>64</v>
      </c>
      <c r="D34" s="60">
        <v>8000000</v>
      </c>
      <c r="E34" s="61" t="s">
        <v>69</v>
      </c>
      <c r="F34" s="62">
        <v>0</v>
      </c>
      <c r="G34" s="6">
        <v>0</v>
      </c>
      <c r="H34" s="6">
        <v>0</v>
      </c>
      <c r="I34" s="6">
        <v>1</v>
      </c>
      <c r="J34" s="29">
        <v>1</v>
      </c>
      <c r="K34" s="30">
        <v>1</v>
      </c>
      <c r="L34" s="6">
        <v>1</v>
      </c>
      <c r="M34" s="29">
        <v>1</v>
      </c>
      <c r="N34" s="30">
        <v>1</v>
      </c>
      <c r="O34" s="6">
        <v>1</v>
      </c>
      <c r="P34" s="29">
        <v>1</v>
      </c>
      <c r="Q34" s="30">
        <v>1</v>
      </c>
      <c r="R34" s="31">
        <v>1</v>
      </c>
      <c r="S34" s="32">
        <v>1</v>
      </c>
      <c r="T34" s="33" t="s">
        <v>96</v>
      </c>
      <c r="U34" s="66" t="str">
        <f t="shared" si="0"/>
        <v/>
      </c>
      <c r="V34" s="66" t="str">
        <f t="shared" si="1"/>
        <v>ü</v>
      </c>
      <c r="W34" s="66" t="str">
        <f t="shared" si="2"/>
        <v/>
      </c>
      <c r="X34" s="66" t="str">
        <f t="shared" si="3"/>
        <v/>
      </c>
    </row>
    <row r="35" spans="1:24" s="5" customFormat="1" ht="30" customHeight="1">
      <c r="A35" s="76">
        <f t="shared" si="4"/>
        <v>28</v>
      </c>
      <c r="B35" s="73"/>
      <c r="C35" s="94" t="s">
        <v>65</v>
      </c>
      <c r="D35" s="50">
        <v>10000000</v>
      </c>
      <c r="E35" s="59" t="s">
        <v>69</v>
      </c>
      <c r="F35" s="51">
        <v>1</v>
      </c>
      <c r="G35" s="52">
        <v>0</v>
      </c>
      <c r="H35" s="52">
        <v>0</v>
      </c>
      <c r="I35" s="52">
        <v>1</v>
      </c>
      <c r="J35" s="53">
        <v>1</v>
      </c>
      <c r="K35" s="54">
        <v>1</v>
      </c>
      <c r="L35" s="52">
        <v>1</v>
      </c>
      <c r="M35" s="53">
        <v>1</v>
      </c>
      <c r="N35" s="54">
        <v>1</v>
      </c>
      <c r="O35" s="52">
        <v>1</v>
      </c>
      <c r="P35" s="53">
        <v>1</v>
      </c>
      <c r="Q35" s="54">
        <v>1</v>
      </c>
      <c r="R35" s="55">
        <v>1</v>
      </c>
      <c r="S35" s="56">
        <v>0</v>
      </c>
      <c r="T35" s="57" t="s">
        <v>98</v>
      </c>
      <c r="U35" s="67" t="str">
        <f t="shared" si="0"/>
        <v/>
      </c>
      <c r="V35" s="67" t="str">
        <f t="shared" si="1"/>
        <v>ü</v>
      </c>
      <c r="W35" s="67" t="str">
        <f t="shared" si="2"/>
        <v/>
      </c>
      <c r="X35" s="67" t="str">
        <f t="shared" si="3"/>
        <v/>
      </c>
    </row>
  </sheetData>
  <mergeCells count="11">
    <mergeCell ref="U5:X5"/>
    <mergeCell ref="E5:E6"/>
    <mergeCell ref="F5:J5"/>
    <mergeCell ref="K5:M5"/>
    <mergeCell ref="N5:P5"/>
    <mergeCell ref="Q5:R5"/>
    <mergeCell ref="A5:A6"/>
    <mergeCell ref="B5:B7"/>
    <mergeCell ref="C5:C7"/>
    <mergeCell ref="D5:D7"/>
    <mergeCell ref="T5:T6"/>
  </mergeCells>
  <phoneticPr fontId="5" type="noConversion"/>
  <pageMargins left="0.6" right="0.21" top="0.65" bottom="0.41" header="0.51" footer="0.23"/>
  <pageSetup scale="70" orientation="landscape" r:id="rId1"/>
  <headerFooter alignWithMargins="0">
    <oddFooter>&amp;C&amp;P/&amp;N</oddFooter>
  </headerFooter>
  <colBreaks count="1" manualBreakCount="1">
    <brk id="20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26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W14" sqref="W14"/>
    </sheetView>
  </sheetViews>
  <sheetFormatPr defaultRowHeight="15"/>
  <sheetData/>
  <phoneticPr fontId="126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C000"/>
  </sheetPr>
  <dimension ref="A1:O86"/>
  <sheetViews>
    <sheetView showGridLines="0" view="pageBreakPreview" topLeftCell="A77" zoomScaleSheetLayoutView="100" workbookViewId="0">
      <selection activeCell="H78" sqref="H78:H80"/>
    </sheetView>
  </sheetViews>
  <sheetFormatPr defaultColWidth="9" defaultRowHeight="11.25"/>
  <cols>
    <col min="1" max="2" width="5.7109375" style="368" customWidth="1"/>
    <col min="3" max="3" width="22.28515625" style="368" customWidth="1"/>
    <col min="4" max="4" width="33" style="353" customWidth="1"/>
    <col min="5" max="5" width="12.85546875" style="385" customWidth="1"/>
    <col min="6" max="7" width="7.5703125" style="386" customWidth="1"/>
    <col min="8" max="8" width="8.28515625" style="386" customWidth="1"/>
    <col min="9" max="9" width="32" style="369" customWidth="1"/>
    <col min="10" max="10" width="13.85546875" style="368" bestFit="1" customWidth="1"/>
    <col min="11" max="16384" width="9" style="368"/>
  </cols>
  <sheetData>
    <row r="1" spans="1:15">
      <c r="A1" s="367" t="s">
        <v>507</v>
      </c>
      <c r="B1" s="367"/>
    </row>
    <row r="2" spans="1:15" ht="12">
      <c r="A2" s="370" t="s">
        <v>100</v>
      </c>
      <c r="B2" s="370"/>
      <c r="C2" s="368" t="s">
        <v>690</v>
      </c>
      <c r="J2" s="371" t="s">
        <v>102</v>
      </c>
    </row>
    <row r="3" spans="1:15" s="386" customFormat="1">
      <c r="A3" s="678" t="s">
        <v>27</v>
      </c>
      <c r="B3" s="678" t="s">
        <v>645</v>
      </c>
      <c r="C3" s="678" t="s">
        <v>122</v>
      </c>
      <c r="D3" s="676" t="s">
        <v>8</v>
      </c>
      <c r="E3" s="680" t="s">
        <v>643</v>
      </c>
      <c r="F3" s="682" t="s">
        <v>67</v>
      </c>
      <c r="G3" s="683"/>
      <c r="H3" s="674" t="s">
        <v>116</v>
      </c>
      <c r="I3" s="676" t="s">
        <v>18</v>
      </c>
      <c r="K3" s="397"/>
      <c r="L3" s="397"/>
      <c r="M3" s="397"/>
      <c r="N3" s="397"/>
      <c r="O3" s="397"/>
    </row>
    <row r="4" spans="1:15" s="386" customFormat="1" ht="22.5">
      <c r="A4" s="679"/>
      <c r="B4" s="679"/>
      <c r="C4" s="679"/>
      <c r="D4" s="677"/>
      <c r="E4" s="681"/>
      <c r="F4" s="145" t="s">
        <v>117</v>
      </c>
      <c r="G4" s="144" t="s">
        <v>118</v>
      </c>
      <c r="H4" s="675"/>
      <c r="I4" s="677"/>
      <c r="K4" s="397"/>
      <c r="L4" s="397"/>
      <c r="M4" s="397"/>
      <c r="N4" s="397"/>
      <c r="O4" s="397"/>
    </row>
    <row r="5" spans="1:15" s="375" customFormat="1" ht="56.25">
      <c r="A5" s="372">
        <v>1</v>
      </c>
      <c r="B5" s="373">
        <v>1</v>
      </c>
      <c r="C5" s="354" t="s">
        <v>123</v>
      </c>
      <c r="D5" s="355" t="s">
        <v>654</v>
      </c>
      <c r="E5" s="387">
        <v>85000000</v>
      </c>
      <c r="F5" s="388"/>
      <c r="G5" s="388" t="s">
        <v>102</v>
      </c>
      <c r="H5" s="388"/>
      <c r="I5" s="374" t="s">
        <v>672</v>
      </c>
      <c r="J5" s="368"/>
    </row>
    <row r="6" spans="1:15" s="375" customFormat="1" ht="56.25">
      <c r="A6" s="376"/>
      <c r="B6" s="376"/>
      <c r="C6" s="356"/>
      <c r="D6" s="357" t="s">
        <v>673</v>
      </c>
      <c r="E6" s="389"/>
      <c r="F6" s="388"/>
      <c r="G6" s="388"/>
      <c r="H6" s="388"/>
      <c r="I6" s="377" t="s">
        <v>677</v>
      </c>
      <c r="J6" s="368"/>
    </row>
    <row r="7" spans="1:15" s="375" customFormat="1" ht="78.75">
      <c r="A7" s="376"/>
      <c r="B7" s="376"/>
      <c r="C7" s="356"/>
      <c r="D7" s="357" t="s">
        <v>679</v>
      </c>
      <c r="E7" s="389"/>
      <c r="F7" s="390"/>
      <c r="G7" s="390" t="s">
        <v>102</v>
      </c>
      <c r="H7" s="388"/>
      <c r="I7" s="377" t="s">
        <v>678</v>
      </c>
      <c r="J7" s="368"/>
    </row>
    <row r="8" spans="1:15" s="375" customFormat="1" ht="33.75">
      <c r="A8" s="376"/>
      <c r="B8" s="376"/>
      <c r="C8" s="356"/>
      <c r="D8" s="357" t="s">
        <v>680</v>
      </c>
      <c r="E8" s="389"/>
      <c r="F8" s="390"/>
      <c r="G8" s="390" t="s">
        <v>102</v>
      </c>
      <c r="H8" s="388"/>
      <c r="I8" s="377"/>
      <c r="J8" s="368"/>
    </row>
    <row r="9" spans="1:15" s="375" customFormat="1" ht="67.5">
      <c r="A9" s="376"/>
      <c r="B9" s="376"/>
      <c r="C9" s="356"/>
      <c r="D9" s="357" t="s">
        <v>681</v>
      </c>
      <c r="E9" s="389"/>
      <c r="F9" s="390"/>
      <c r="G9" s="390" t="s">
        <v>102</v>
      </c>
      <c r="H9" s="390"/>
      <c r="I9" s="377" t="s">
        <v>676</v>
      </c>
      <c r="J9" s="368"/>
    </row>
    <row r="10" spans="1:15" s="375" customFormat="1" ht="56.25">
      <c r="A10" s="376"/>
      <c r="B10" s="376"/>
      <c r="C10" s="356"/>
      <c r="D10" s="357" t="s">
        <v>682</v>
      </c>
      <c r="E10" s="389"/>
      <c r="F10" s="390" t="s">
        <v>102</v>
      </c>
      <c r="G10" s="390"/>
      <c r="H10" s="388"/>
      <c r="I10" s="377"/>
      <c r="J10" s="368"/>
    </row>
    <row r="11" spans="1:15" s="375" customFormat="1" ht="22.5">
      <c r="A11" s="376"/>
      <c r="B11" s="376"/>
      <c r="C11" s="356"/>
      <c r="D11" s="357" t="s">
        <v>674</v>
      </c>
      <c r="E11" s="389"/>
      <c r="F11" s="390"/>
      <c r="G11" s="390" t="s">
        <v>102</v>
      </c>
      <c r="H11" s="388"/>
      <c r="I11" s="377" t="s">
        <v>675</v>
      </c>
      <c r="J11" s="368"/>
    </row>
    <row r="12" spans="1:15" s="375" customFormat="1" ht="56.25">
      <c r="A12" s="376"/>
      <c r="B12" s="376"/>
      <c r="C12" s="356"/>
      <c r="D12" s="359" t="s">
        <v>684</v>
      </c>
      <c r="E12" s="389"/>
      <c r="F12" s="388"/>
      <c r="G12" s="388" t="s">
        <v>102</v>
      </c>
      <c r="H12" s="388"/>
      <c r="I12" s="352" t="s">
        <v>683</v>
      </c>
      <c r="J12" s="368"/>
    </row>
    <row r="13" spans="1:15" s="375" customFormat="1" ht="33.75">
      <c r="A13" s="376"/>
      <c r="B13" s="376"/>
      <c r="C13" s="356"/>
      <c r="D13" s="359" t="s">
        <v>685</v>
      </c>
      <c r="E13" s="398"/>
      <c r="F13" s="388"/>
      <c r="G13" s="388" t="s">
        <v>102</v>
      </c>
      <c r="H13" s="388"/>
      <c r="I13" s="352" t="s">
        <v>686</v>
      </c>
      <c r="J13" s="368"/>
    </row>
    <row r="14" spans="1:15" s="375" customFormat="1" ht="56.25">
      <c r="A14" s="376"/>
      <c r="B14" s="376"/>
      <c r="C14" s="356"/>
      <c r="D14" s="359" t="s">
        <v>687</v>
      </c>
      <c r="E14" s="398"/>
      <c r="F14" s="388"/>
      <c r="G14" s="388" t="s">
        <v>102</v>
      </c>
      <c r="H14" s="388"/>
      <c r="I14" s="352" t="s">
        <v>691</v>
      </c>
      <c r="J14" s="368"/>
    </row>
    <row r="15" spans="1:15" s="375" customFormat="1" ht="67.5">
      <c r="A15" s="376"/>
      <c r="B15" s="376"/>
      <c r="C15" s="356"/>
      <c r="D15" s="359" t="s">
        <v>689</v>
      </c>
      <c r="E15" s="398"/>
      <c r="F15" s="388"/>
      <c r="G15" s="388" t="s">
        <v>102</v>
      </c>
      <c r="H15" s="388"/>
      <c r="I15" s="352" t="s">
        <v>688</v>
      </c>
      <c r="J15" s="368"/>
    </row>
    <row r="16" spans="1:15" s="375" customFormat="1" ht="67.5">
      <c r="A16" s="376"/>
      <c r="B16" s="376"/>
      <c r="C16" s="356"/>
      <c r="D16" s="359" t="s">
        <v>692</v>
      </c>
      <c r="E16" s="398"/>
      <c r="F16" s="388"/>
      <c r="G16" s="388" t="s">
        <v>102</v>
      </c>
      <c r="H16" s="388"/>
      <c r="I16" s="352" t="s">
        <v>693</v>
      </c>
      <c r="J16" s="368"/>
    </row>
    <row r="17" spans="1:10" s="375" customFormat="1" ht="56.25">
      <c r="A17" s="376"/>
      <c r="B17" s="376"/>
      <c r="C17" s="360"/>
      <c r="D17" s="359" t="s">
        <v>695</v>
      </c>
      <c r="E17" s="391"/>
      <c r="F17" s="388"/>
      <c r="G17" s="388" t="s">
        <v>102</v>
      </c>
      <c r="H17" s="388"/>
      <c r="J17" s="368"/>
    </row>
    <row r="18" spans="1:10" s="375" customFormat="1" ht="45">
      <c r="A18" s="376"/>
      <c r="B18" s="376"/>
      <c r="C18" s="360"/>
      <c r="D18" s="359" t="s">
        <v>696</v>
      </c>
      <c r="E18" s="391"/>
      <c r="F18" s="388"/>
      <c r="G18" s="388" t="s">
        <v>102</v>
      </c>
      <c r="H18" s="388"/>
      <c r="I18" s="352" t="s">
        <v>698</v>
      </c>
      <c r="J18" s="368"/>
    </row>
    <row r="19" spans="1:10" s="375" customFormat="1" ht="22.5">
      <c r="A19" s="376"/>
      <c r="B19" s="376"/>
      <c r="C19" s="360"/>
      <c r="D19" s="359" t="s">
        <v>697</v>
      </c>
      <c r="E19" s="391"/>
      <c r="F19" s="388"/>
      <c r="G19" s="388" t="s">
        <v>102</v>
      </c>
      <c r="H19" s="388"/>
      <c r="I19" s="352" t="s">
        <v>231</v>
      </c>
      <c r="J19" s="368"/>
    </row>
    <row r="20" spans="1:10" s="375" customFormat="1" ht="22.5">
      <c r="A20" s="376"/>
      <c r="B20" s="376"/>
      <c r="C20" s="360"/>
      <c r="D20" s="359" t="s">
        <v>694</v>
      </c>
      <c r="E20" s="391"/>
      <c r="F20" s="388"/>
      <c r="G20" s="388" t="s">
        <v>102</v>
      </c>
      <c r="H20" s="388"/>
      <c r="I20" s="352" t="s">
        <v>656</v>
      </c>
      <c r="J20" s="368"/>
    </row>
    <row r="21" spans="1:10" s="375" customFormat="1" ht="33.75">
      <c r="A21" s="376"/>
      <c r="B21" s="376"/>
      <c r="C21" s="360"/>
      <c r="D21" s="359" t="s">
        <v>699</v>
      </c>
      <c r="E21" s="391"/>
      <c r="F21" s="388"/>
      <c r="G21" s="388"/>
      <c r="H21" s="388"/>
      <c r="I21" s="352"/>
      <c r="J21" s="368"/>
    </row>
    <row r="22" spans="1:10" s="375" customFormat="1" ht="45">
      <c r="A22" s="376"/>
      <c r="B22" s="376"/>
      <c r="C22" s="360"/>
      <c r="D22" s="359" t="s">
        <v>207</v>
      </c>
      <c r="E22" s="389"/>
      <c r="F22" s="388"/>
      <c r="G22" s="388" t="s">
        <v>102</v>
      </c>
      <c r="H22" s="388"/>
      <c r="I22" s="352"/>
      <c r="J22" s="368"/>
    </row>
    <row r="23" spans="1:10" s="375" customFormat="1" ht="33.75">
      <c r="A23" s="376"/>
      <c r="B23" s="376"/>
      <c r="C23" s="360"/>
      <c r="D23" s="359" t="s">
        <v>206</v>
      </c>
      <c r="E23" s="391"/>
      <c r="F23" s="388"/>
      <c r="G23" s="388"/>
      <c r="H23" s="388"/>
      <c r="I23" s="352"/>
      <c r="J23" s="368"/>
    </row>
    <row r="24" spans="1:10" s="375" customFormat="1" ht="101.25">
      <c r="A24" s="376"/>
      <c r="B24" s="376"/>
      <c r="C24" s="360"/>
      <c r="D24" s="359" t="s">
        <v>208</v>
      </c>
      <c r="E24" s="391"/>
      <c r="F24" s="388"/>
      <c r="G24" s="388" t="s">
        <v>102</v>
      </c>
      <c r="H24" s="388"/>
      <c r="I24" s="352" t="s">
        <v>230</v>
      </c>
      <c r="J24" s="399">
        <f>125*20000</f>
        <v>2500000</v>
      </c>
    </row>
    <row r="25" spans="1:10" s="375" customFormat="1" ht="56.25">
      <c r="A25" s="378">
        <v>2</v>
      </c>
      <c r="B25" s="379">
        <v>5</v>
      </c>
      <c r="C25" s="356"/>
      <c r="D25" s="358" t="s">
        <v>209</v>
      </c>
      <c r="E25" s="400">
        <v>45000000</v>
      </c>
      <c r="F25" s="388"/>
      <c r="G25" s="388"/>
      <c r="H25" s="388" t="s">
        <v>102</v>
      </c>
      <c r="I25" s="352" t="s">
        <v>213</v>
      </c>
    </row>
    <row r="26" spans="1:10" s="375" customFormat="1" ht="67.5">
      <c r="A26" s="378"/>
      <c r="B26" s="376"/>
      <c r="C26" s="356"/>
      <c r="D26" s="359" t="s">
        <v>210</v>
      </c>
      <c r="E26" s="392"/>
      <c r="F26" s="388"/>
      <c r="G26" s="388"/>
      <c r="H26" s="388" t="s">
        <v>102</v>
      </c>
      <c r="I26" s="352" t="s">
        <v>211</v>
      </c>
    </row>
    <row r="27" spans="1:10" s="375" customFormat="1" ht="56.25">
      <c r="A27" s="378"/>
      <c r="B27" s="379"/>
      <c r="C27" s="356"/>
      <c r="D27" s="359" t="s">
        <v>212</v>
      </c>
      <c r="E27" s="392"/>
      <c r="F27" s="388"/>
      <c r="G27" s="388" t="s">
        <v>102</v>
      </c>
      <c r="H27" s="388"/>
      <c r="I27" s="352" t="s">
        <v>214</v>
      </c>
    </row>
    <row r="28" spans="1:10" s="375" customFormat="1" ht="33.75">
      <c r="A28" s="378"/>
      <c r="B28" s="379"/>
      <c r="C28" s="360"/>
      <c r="D28" s="359" t="s">
        <v>215</v>
      </c>
      <c r="E28" s="392"/>
      <c r="F28" s="388"/>
      <c r="G28" s="388"/>
      <c r="H28" s="388" t="s">
        <v>102</v>
      </c>
      <c r="I28" s="352" t="s">
        <v>664</v>
      </c>
    </row>
    <row r="29" spans="1:10" s="375" customFormat="1" ht="67.5">
      <c r="A29" s="378"/>
      <c r="B29" s="379"/>
      <c r="C29" s="360"/>
      <c r="D29" s="359" t="s">
        <v>646</v>
      </c>
      <c r="E29" s="392"/>
      <c r="F29" s="388"/>
      <c r="G29" s="388" t="s">
        <v>102</v>
      </c>
      <c r="H29" s="388"/>
      <c r="I29" s="377" t="s">
        <v>216</v>
      </c>
    </row>
    <row r="30" spans="1:10" s="375" customFormat="1" ht="78.75">
      <c r="A30" s="376">
        <v>3</v>
      </c>
      <c r="B30" s="379">
        <v>2</v>
      </c>
      <c r="C30" s="361" t="s">
        <v>124</v>
      </c>
      <c r="D30" s="362" t="s">
        <v>217</v>
      </c>
      <c r="E30" s="392">
        <v>45000000</v>
      </c>
      <c r="F30" s="388"/>
      <c r="G30" s="388" t="s">
        <v>102</v>
      </c>
      <c r="H30" s="388"/>
      <c r="I30" s="352" t="s">
        <v>218</v>
      </c>
    </row>
    <row r="31" spans="1:10" s="375" customFormat="1" ht="33.75">
      <c r="A31" s="376"/>
      <c r="B31" s="379"/>
      <c r="C31" s="356"/>
      <c r="D31" s="359" t="s">
        <v>232</v>
      </c>
      <c r="E31" s="392"/>
      <c r="F31" s="388"/>
      <c r="G31" s="388" t="s">
        <v>102</v>
      </c>
      <c r="H31" s="388"/>
      <c r="I31" s="377"/>
    </row>
    <row r="32" spans="1:10" s="375" customFormat="1" ht="45">
      <c r="A32" s="376"/>
      <c r="B32" s="379"/>
      <c r="C32" s="356"/>
      <c r="D32" s="363" t="s">
        <v>219</v>
      </c>
      <c r="E32" s="392"/>
      <c r="F32" s="388"/>
      <c r="G32" s="388" t="s">
        <v>102</v>
      </c>
      <c r="H32" s="388"/>
      <c r="I32" s="377" t="s">
        <v>220</v>
      </c>
    </row>
    <row r="33" spans="1:10" s="375" customFormat="1" ht="78.75">
      <c r="A33" s="376"/>
      <c r="B33" s="379"/>
      <c r="C33" s="356"/>
      <c r="D33" s="363" t="s">
        <v>221</v>
      </c>
      <c r="E33" s="392"/>
      <c r="F33" s="388"/>
      <c r="G33" s="388" t="s">
        <v>102</v>
      </c>
      <c r="H33" s="388"/>
      <c r="I33" s="377" t="s">
        <v>222</v>
      </c>
    </row>
    <row r="34" spans="1:10" s="375" customFormat="1" ht="112.5">
      <c r="A34" s="376"/>
      <c r="B34" s="379"/>
      <c r="C34" s="360"/>
      <c r="D34" s="363" t="s">
        <v>657</v>
      </c>
      <c r="E34" s="392"/>
      <c r="F34" s="388"/>
      <c r="G34" s="388" t="s">
        <v>102</v>
      </c>
      <c r="H34" s="388"/>
      <c r="I34" s="352" t="s">
        <v>223</v>
      </c>
    </row>
    <row r="35" spans="1:10" s="375" customFormat="1" ht="27" customHeight="1">
      <c r="A35" s="376"/>
      <c r="B35" s="379"/>
      <c r="C35" s="360"/>
      <c r="D35" s="359" t="s">
        <v>224</v>
      </c>
      <c r="E35" s="392"/>
      <c r="F35" s="388"/>
      <c r="G35" s="388"/>
      <c r="H35" s="388"/>
      <c r="I35" s="352" t="s">
        <v>229</v>
      </c>
    </row>
    <row r="36" spans="1:10" s="375" customFormat="1" ht="45">
      <c r="A36" s="376"/>
      <c r="B36" s="376"/>
      <c r="C36" s="360"/>
      <c r="D36" s="359" t="s">
        <v>225</v>
      </c>
      <c r="E36" s="391"/>
      <c r="F36" s="388" t="s">
        <v>102</v>
      </c>
      <c r="G36" s="388"/>
      <c r="H36" s="388"/>
      <c r="I36" s="352" t="s">
        <v>227</v>
      </c>
      <c r="J36" s="368"/>
    </row>
    <row r="37" spans="1:10" s="375" customFormat="1" ht="56.25">
      <c r="A37" s="376"/>
      <c r="B37" s="376"/>
      <c r="C37" s="360"/>
      <c r="D37" s="359" t="s">
        <v>226</v>
      </c>
      <c r="E37" s="391"/>
      <c r="F37" s="388"/>
      <c r="G37" s="388"/>
      <c r="H37" s="388" t="s">
        <v>102</v>
      </c>
      <c r="I37" s="352" t="s">
        <v>658</v>
      </c>
      <c r="J37" s="368"/>
    </row>
    <row r="38" spans="1:10" s="375" customFormat="1" ht="22.5">
      <c r="A38" s="376"/>
      <c r="B38" s="379"/>
      <c r="C38" s="360"/>
      <c r="D38" s="359" t="s">
        <v>239</v>
      </c>
      <c r="E38" s="392"/>
      <c r="F38" s="388"/>
      <c r="G38" s="388"/>
      <c r="H38" s="388" t="s">
        <v>102</v>
      </c>
    </row>
    <row r="39" spans="1:10" s="375" customFormat="1" ht="33.75">
      <c r="A39" s="376"/>
      <c r="B39" s="379"/>
      <c r="C39" s="360"/>
      <c r="D39" s="359" t="s">
        <v>237</v>
      </c>
      <c r="E39" s="392"/>
      <c r="F39" s="388"/>
      <c r="H39" s="388" t="s">
        <v>102</v>
      </c>
      <c r="I39" s="352" t="s">
        <v>238</v>
      </c>
    </row>
    <row r="40" spans="1:10" s="375" customFormat="1" ht="22.5">
      <c r="A40" s="376"/>
      <c r="B40" s="379"/>
      <c r="C40" s="360"/>
      <c r="D40" s="359" t="s">
        <v>235</v>
      </c>
      <c r="E40" s="392"/>
      <c r="F40" s="388"/>
      <c r="G40" s="388"/>
      <c r="H40" s="388" t="s">
        <v>102</v>
      </c>
      <c r="I40" s="352" t="s">
        <v>236</v>
      </c>
    </row>
    <row r="41" spans="1:10" s="375" customFormat="1" ht="45">
      <c r="A41" s="376"/>
      <c r="B41" s="379"/>
      <c r="C41" s="360"/>
      <c r="D41" s="359" t="s">
        <v>240</v>
      </c>
      <c r="E41" s="392"/>
      <c r="F41" s="388"/>
      <c r="G41" s="388"/>
      <c r="H41" s="388" t="s">
        <v>102</v>
      </c>
      <c r="I41" s="352" t="s">
        <v>234</v>
      </c>
    </row>
    <row r="42" spans="1:10" s="375" customFormat="1" ht="22.5">
      <c r="A42" s="376"/>
      <c r="B42" s="379"/>
      <c r="C42" s="360"/>
      <c r="D42" s="359" t="s">
        <v>242</v>
      </c>
      <c r="E42" s="392"/>
      <c r="F42" s="388"/>
      <c r="G42" s="388" t="s">
        <v>102</v>
      </c>
      <c r="I42" s="352" t="s">
        <v>243</v>
      </c>
    </row>
    <row r="43" spans="1:10" s="375" customFormat="1" ht="56.25">
      <c r="A43" s="376"/>
      <c r="B43" s="379"/>
      <c r="C43" s="360"/>
      <c r="D43" s="359" t="s">
        <v>241</v>
      </c>
      <c r="E43" s="392"/>
      <c r="F43" s="388"/>
      <c r="G43" s="388"/>
      <c r="H43" s="388"/>
      <c r="I43" s="352" t="s">
        <v>244</v>
      </c>
    </row>
    <row r="44" spans="1:10" s="375" customFormat="1" ht="123.75">
      <c r="A44" s="376"/>
      <c r="B44" s="379"/>
      <c r="C44" s="360"/>
      <c r="D44" s="359" t="s">
        <v>246</v>
      </c>
      <c r="E44" s="392"/>
      <c r="F44" s="388"/>
      <c r="G44" s="388" t="s">
        <v>102</v>
      </c>
      <c r="H44" s="388"/>
      <c r="I44" s="352" t="s">
        <v>228</v>
      </c>
    </row>
    <row r="45" spans="1:10" s="375" customFormat="1" ht="56.25">
      <c r="A45" s="376"/>
      <c r="B45" s="379"/>
      <c r="C45" s="360"/>
      <c r="D45" s="359" t="s">
        <v>247</v>
      </c>
      <c r="E45" s="392"/>
      <c r="F45" s="388"/>
      <c r="G45" s="388" t="s">
        <v>102</v>
      </c>
      <c r="H45" s="388"/>
      <c r="I45" s="352" t="s">
        <v>233</v>
      </c>
    </row>
    <row r="46" spans="1:10" s="375" customFormat="1" ht="90">
      <c r="A46" s="376"/>
      <c r="B46" s="379"/>
      <c r="C46" s="360"/>
      <c r="D46" s="359" t="s">
        <v>248</v>
      </c>
      <c r="E46" s="392"/>
      <c r="F46" s="388"/>
      <c r="G46" s="388" t="s">
        <v>102</v>
      </c>
      <c r="H46" s="388"/>
      <c r="I46" s="352"/>
    </row>
    <row r="47" spans="1:10" s="375" customFormat="1" ht="56.25">
      <c r="A47" s="376"/>
      <c r="B47" s="379"/>
      <c r="C47" s="360"/>
      <c r="D47" s="359" t="s">
        <v>249</v>
      </c>
      <c r="E47" s="392"/>
      <c r="F47" s="388"/>
      <c r="G47" s="388" t="s">
        <v>102</v>
      </c>
      <c r="H47" s="388"/>
      <c r="I47" s="352"/>
    </row>
    <row r="48" spans="1:10" s="375" customFormat="1" ht="90">
      <c r="A48" s="376"/>
      <c r="B48" s="379"/>
      <c r="C48" s="360"/>
      <c r="D48" s="359" t="s">
        <v>659</v>
      </c>
      <c r="E48" s="392"/>
      <c r="F48" s="388"/>
      <c r="G48" s="388" t="s">
        <v>102</v>
      </c>
      <c r="H48" s="388"/>
      <c r="I48" s="352" t="s">
        <v>660</v>
      </c>
    </row>
    <row r="49" spans="1:10" s="375" customFormat="1" ht="112.5">
      <c r="A49" s="376"/>
      <c r="B49" s="379"/>
      <c r="C49" s="360"/>
      <c r="D49" s="359" t="s">
        <v>245</v>
      </c>
      <c r="E49" s="392"/>
      <c r="F49" s="388"/>
      <c r="G49" s="388"/>
      <c r="H49" s="388" t="s">
        <v>102</v>
      </c>
      <c r="I49" s="352" t="s">
        <v>250</v>
      </c>
    </row>
    <row r="50" spans="1:10" s="375" customFormat="1" ht="33.75">
      <c r="A50" s="376"/>
      <c r="B50" s="376"/>
      <c r="C50" s="360"/>
      <c r="D50" s="359" t="s">
        <v>297</v>
      </c>
      <c r="E50" s="389"/>
      <c r="F50" s="388"/>
      <c r="G50" s="388" t="s">
        <v>102</v>
      </c>
      <c r="H50" s="388"/>
      <c r="I50" s="352" t="s">
        <v>251</v>
      </c>
      <c r="J50" s="368"/>
    </row>
    <row r="51" spans="1:10" s="375" customFormat="1" ht="67.5">
      <c r="A51" s="376">
        <v>4</v>
      </c>
      <c r="B51" s="379">
        <v>4</v>
      </c>
      <c r="C51" s="356"/>
      <c r="D51" s="358" t="s">
        <v>662</v>
      </c>
      <c r="E51" s="400">
        <v>35000000</v>
      </c>
      <c r="F51" s="388"/>
      <c r="G51" s="388"/>
      <c r="H51" s="388" t="s">
        <v>102</v>
      </c>
      <c r="I51" s="352" t="s">
        <v>252</v>
      </c>
      <c r="J51" s="368"/>
    </row>
    <row r="52" spans="1:10" s="375" customFormat="1" ht="90">
      <c r="A52" s="376"/>
      <c r="B52" s="376"/>
      <c r="C52" s="356"/>
      <c r="D52" s="359" t="s">
        <v>663</v>
      </c>
      <c r="E52" s="392"/>
      <c r="F52" s="388"/>
      <c r="G52" s="388"/>
      <c r="H52" s="388" t="s">
        <v>102</v>
      </c>
      <c r="I52" s="352" t="s">
        <v>253</v>
      </c>
      <c r="J52" s="368"/>
    </row>
    <row r="53" spans="1:10" s="375" customFormat="1" ht="67.5">
      <c r="A53" s="376"/>
      <c r="B53" s="376"/>
      <c r="C53" s="360"/>
      <c r="D53" s="359" t="s">
        <v>665</v>
      </c>
      <c r="E53" s="392"/>
      <c r="F53" s="388"/>
      <c r="G53" s="388"/>
      <c r="H53" s="388" t="s">
        <v>102</v>
      </c>
      <c r="I53" s="352" t="s">
        <v>253</v>
      </c>
      <c r="J53" s="368"/>
    </row>
    <row r="54" spans="1:10" s="375" customFormat="1" ht="56.25">
      <c r="A54" s="378">
        <v>5</v>
      </c>
      <c r="B54" s="380">
        <v>3</v>
      </c>
      <c r="C54" s="361" t="s">
        <v>125</v>
      </c>
      <c r="D54" s="358" t="s">
        <v>661</v>
      </c>
      <c r="E54" s="392">
        <v>35000000</v>
      </c>
      <c r="F54" s="388"/>
      <c r="G54" s="388"/>
      <c r="H54" s="388"/>
      <c r="I54" s="352" t="s">
        <v>254</v>
      </c>
    </row>
    <row r="55" spans="1:10" s="375" customFormat="1" ht="56.25">
      <c r="A55" s="378"/>
      <c r="B55" s="380"/>
      <c r="C55" s="356"/>
      <c r="D55" s="359" t="s">
        <v>255</v>
      </c>
      <c r="E55" s="392"/>
      <c r="F55" s="388"/>
      <c r="G55" s="388"/>
      <c r="H55" s="388" t="s">
        <v>102</v>
      </c>
      <c r="I55" s="352" t="s">
        <v>664</v>
      </c>
    </row>
    <row r="56" spans="1:10" s="375" customFormat="1" ht="56.25">
      <c r="A56" s="378"/>
      <c r="B56" s="380"/>
      <c r="C56" s="356"/>
      <c r="D56" s="359" t="s">
        <v>256</v>
      </c>
      <c r="E56" s="392"/>
      <c r="F56" s="388"/>
      <c r="G56" s="388"/>
      <c r="H56" s="388"/>
      <c r="I56" s="352" t="s">
        <v>257</v>
      </c>
    </row>
    <row r="57" spans="1:10" s="375" customFormat="1" ht="67.5">
      <c r="A57" s="378"/>
      <c r="B57" s="380"/>
      <c r="C57" s="356"/>
      <c r="D57" s="359" t="s">
        <v>258</v>
      </c>
      <c r="E57" s="392"/>
      <c r="F57" s="388"/>
      <c r="G57" s="388"/>
      <c r="H57" s="388"/>
      <c r="I57" s="352" t="s">
        <v>259</v>
      </c>
    </row>
    <row r="58" spans="1:10" s="375" customFormat="1" ht="33.75">
      <c r="A58" s="378"/>
      <c r="B58" s="380"/>
      <c r="C58" s="356"/>
      <c r="D58" s="359" t="s">
        <v>260</v>
      </c>
      <c r="E58" s="392"/>
      <c r="F58" s="388"/>
      <c r="G58" s="388"/>
      <c r="H58" s="388"/>
      <c r="I58" s="352" t="s">
        <v>264</v>
      </c>
    </row>
    <row r="59" spans="1:10" s="375" customFormat="1" ht="45">
      <c r="A59" s="378"/>
      <c r="B59" s="380"/>
      <c r="C59" s="356"/>
      <c r="D59" s="359" t="s">
        <v>261</v>
      </c>
      <c r="E59" s="392"/>
      <c r="F59" s="388"/>
      <c r="G59" s="388" t="s">
        <v>102</v>
      </c>
      <c r="H59" s="388"/>
      <c r="I59" s="352" t="s">
        <v>267</v>
      </c>
    </row>
    <row r="60" spans="1:10" s="375" customFormat="1" ht="56.25">
      <c r="A60" s="378"/>
      <c r="B60" s="380"/>
      <c r="C60" s="356"/>
      <c r="D60" s="359" t="s">
        <v>262</v>
      </c>
      <c r="E60" s="392"/>
      <c r="F60" s="388"/>
      <c r="G60" s="388" t="s">
        <v>102</v>
      </c>
      <c r="H60" s="388"/>
      <c r="I60" s="352" t="s">
        <v>265</v>
      </c>
    </row>
    <row r="61" spans="1:10" s="375" customFormat="1" ht="33.75">
      <c r="A61" s="378"/>
      <c r="B61" s="380"/>
      <c r="C61" s="356"/>
      <c r="D61" s="359" t="s">
        <v>263</v>
      </c>
      <c r="E61" s="392"/>
      <c r="F61" s="388"/>
      <c r="G61" s="388"/>
      <c r="H61" s="388" t="s">
        <v>102</v>
      </c>
      <c r="I61" s="352" t="s">
        <v>266</v>
      </c>
    </row>
    <row r="62" spans="1:10" s="375" customFormat="1" ht="78.75">
      <c r="A62" s="378"/>
      <c r="B62" s="380"/>
      <c r="C62" s="360"/>
      <c r="D62" s="359" t="s">
        <v>666</v>
      </c>
      <c r="E62" s="392"/>
      <c r="F62" s="388"/>
      <c r="G62" s="388"/>
      <c r="H62" s="388" t="s">
        <v>102</v>
      </c>
      <c r="I62" s="352" t="s">
        <v>268</v>
      </c>
    </row>
    <row r="63" spans="1:10" s="375" customFormat="1" ht="45">
      <c r="A63" s="378"/>
      <c r="B63" s="378"/>
      <c r="C63" s="360"/>
      <c r="D63" s="359" t="s">
        <v>273</v>
      </c>
      <c r="E63" s="392"/>
      <c r="F63" s="388"/>
      <c r="G63" s="388"/>
      <c r="H63" s="388" t="s">
        <v>102</v>
      </c>
      <c r="I63" s="352" t="s">
        <v>274</v>
      </c>
    </row>
    <row r="64" spans="1:10" s="375" customFormat="1" ht="45">
      <c r="A64" s="378"/>
      <c r="B64" s="378"/>
      <c r="C64" s="360"/>
      <c r="D64" s="359" t="s">
        <v>269</v>
      </c>
      <c r="E64" s="392"/>
      <c r="F64" s="388"/>
      <c r="G64" s="388"/>
      <c r="H64" s="388" t="s">
        <v>102</v>
      </c>
      <c r="I64" s="352" t="s">
        <v>664</v>
      </c>
    </row>
    <row r="65" spans="1:9" s="375" customFormat="1" ht="22.5">
      <c r="A65" s="378"/>
      <c r="B65" s="378"/>
      <c r="C65" s="360"/>
      <c r="D65" s="359" t="s">
        <v>275</v>
      </c>
      <c r="E65" s="392"/>
      <c r="F65" s="388"/>
      <c r="G65" s="388"/>
      <c r="H65" s="388" t="s">
        <v>102</v>
      </c>
      <c r="I65" s="352" t="s">
        <v>276</v>
      </c>
    </row>
    <row r="66" spans="1:9" s="375" customFormat="1" ht="45">
      <c r="A66" s="378"/>
      <c r="B66" s="378"/>
      <c r="C66" s="360"/>
      <c r="D66" s="359" t="s">
        <v>270</v>
      </c>
      <c r="E66" s="392"/>
      <c r="F66" s="388"/>
      <c r="G66" s="388"/>
      <c r="H66" s="388" t="s">
        <v>102</v>
      </c>
      <c r="I66" s="352"/>
    </row>
    <row r="67" spans="1:9" s="375" customFormat="1" ht="56.25">
      <c r="A67" s="378"/>
      <c r="B67" s="380"/>
      <c r="C67" s="356"/>
      <c r="D67" s="359" t="s">
        <v>271</v>
      </c>
      <c r="E67" s="392"/>
      <c r="F67" s="388"/>
      <c r="G67" s="388"/>
      <c r="H67" s="388"/>
      <c r="I67" s="352" t="s">
        <v>277</v>
      </c>
    </row>
    <row r="68" spans="1:9" s="375" customFormat="1" ht="45">
      <c r="A68" s="378"/>
      <c r="B68" s="380"/>
      <c r="C68" s="356"/>
      <c r="D68" s="359" t="s">
        <v>278</v>
      </c>
      <c r="E68" s="392"/>
      <c r="F68" s="388"/>
      <c r="G68" s="388"/>
      <c r="H68" s="388"/>
      <c r="I68" s="352" t="s">
        <v>279</v>
      </c>
    </row>
    <row r="69" spans="1:9" s="375" customFormat="1" ht="56.25">
      <c r="A69" s="378"/>
      <c r="B69" s="380"/>
      <c r="C69" s="356"/>
      <c r="D69" s="359" t="s">
        <v>272</v>
      </c>
      <c r="E69" s="392"/>
      <c r="F69" s="388"/>
      <c r="G69" s="388"/>
      <c r="H69" s="388"/>
      <c r="I69" s="352" t="s">
        <v>277</v>
      </c>
    </row>
    <row r="70" spans="1:9" s="375" customFormat="1" ht="36.75" customHeight="1">
      <c r="A70" s="378"/>
      <c r="B70" s="378"/>
      <c r="C70" s="360"/>
      <c r="D70" s="359" t="s">
        <v>281</v>
      </c>
      <c r="E70" s="392"/>
      <c r="F70" s="388"/>
      <c r="G70" s="388"/>
      <c r="H70" s="388" t="s">
        <v>102</v>
      </c>
      <c r="I70" s="352" t="s">
        <v>285</v>
      </c>
    </row>
    <row r="71" spans="1:9" s="375" customFormat="1" ht="22.5">
      <c r="A71" s="378"/>
      <c r="B71" s="378"/>
      <c r="C71" s="360"/>
      <c r="D71" s="359" t="s">
        <v>280</v>
      </c>
      <c r="E71" s="392"/>
      <c r="F71" s="388"/>
      <c r="G71" s="388"/>
      <c r="H71" s="388"/>
      <c r="I71" s="352" t="s">
        <v>282</v>
      </c>
    </row>
    <row r="72" spans="1:9" s="375" customFormat="1" ht="22.5">
      <c r="A72" s="378"/>
      <c r="B72" s="378"/>
      <c r="C72" s="360"/>
      <c r="D72" s="359" t="s">
        <v>284</v>
      </c>
      <c r="E72" s="392"/>
      <c r="F72" s="388"/>
      <c r="G72" s="388"/>
      <c r="H72" s="388"/>
      <c r="I72" s="352" t="s">
        <v>283</v>
      </c>
    </row>
    <row r="73" spans="1:9" s="375" customFormat="1" ht="56.25">
      <c r="A73" s="378"/>
      <c r="B73" s="378"/>
      <c r="C73" s="360"/>
      <c r="D73" s="359" t="s">
        <v>286</v>
      </c>
      <c r="E73" s="392"/>
      <c r="F73" s="388"/>
      <c r="G73" s="388"/>
      <c r="H73" s="388" t="s">
        <v>102</v>
      </c>
      <c r="I73" s="352" t="s">
        <v>287</v>
      </c>
    </row>
    <row r="74" spans="1:9" s="375" customFormat="1" ht="67.5">
      <c r="A74" s="378"/>
      <c r="B74" s="378"/>
      <c r="C74" s="360"/>
      <c r="D74" s="359" t="s">
        <v>667</v>
      </c>
      <c r="E74" s="392"/>
      <c r="F74" s="388"/>
      <c r="G74" s="388" t="s">
        <v>102</v>
      </c>
      <c r="H74" s="388"/>
      <c r="I74" s="352" t="s">
        <v>288</v>
      </c>
    </row>
    <row r="75" spans="1:9" s="375" customFormat="1" ht="90">
      <c r="A75" s="378">
        <v>6</v>
      </c>
      <c r="B75" s="380">
        <v>6</v>
      </c>
      <c r="C75" s="364" t="s">
        <v>655</v>
      </c>
      <c r="D75" s="381" t="s">
        <v>289</v>
      </c>
      <c r="E75" s="392">
        <v>45000000</v>
      </c>
      <c r="F75" s="388"/>
      <c r="G75" s="388" t="s">
        <v>102</v>
      </c>
      <c r="H75" s="388"/>
      <c r="I75" s="352" t="s">
        <v>290</v>
      </c>
    </row>
    <row r="76" spans="1:9" s="375" customFormat="1" ht="91.5">
      <c r="A76" s="378"/>
      <c r="B76" s="380"/>
      <c r="C76" s="358"/>
      <c r="D76" s="359" t="s">
        <v>668</v>
      </c>
      <c r="E76" s="392"/>
      <c r="F76" s="388"/>
      <c r="G76" s="391"/>
      <c r="H76" s="388" t="s">
        <v>102</v>
      </c>
      <c r="I76" s="352" t="s">
        <v>291</v>
      </c>
    </row>
    <row r="77" spans="1:9" s="375" customFormat="1" ht="56.25">
      <c r="A77" s="378"/>
      <c r="B77" s="380"/>
      <c r="C77" s="358"/>
      <c r="D77" s="359" t="s">
        <v>292</v>
      </c>
      <c r="E77" s="392"/>
      <c r="F77" s="388"/>
      <c r="G77" s="388" t="s">
        <v>102</v>
      </c>
      <c r="H77" s="388"/>
      <c r="I77" s="377" t="s">
        <v>293</v>
      </c>
    </row>
    <row r="78" spans="1:9" s="375" customFormat="1" ht="135">
      <c r="A78" s="378"/>
      <c r="B78" s="380"/>
      <c r="C78" s="358"/>
      <c r="D78" s="359" t="s">
        <v>294</v>
      </c>
      <c r="E78" s="392"/>
      <c r="F78" s="388"/>
      <c r="G78" s="388"/>
      <c r="H78" s="388" t="s">
        <v>102</v>
      </c>
      <c r="I78" s="352" t="s">
        <v>669</v>
      </c>
    </row>
    <row r="79" spans="1:9" s="375" customFormat="1" ht="90">
      <c r="A79" s="378"/>
      <c r="B79" s="380"/>
      <c r="C79" s="358"/>
      <c r="D79" s="359" t="s">
        <v>670</v>
      </c>
      <c r="E79" s="392"/>
      <c r="F79" s="388"/>
      <c r="G79" s="388"/>
      <c r="H79" s="388" t="s">
        <v>102</v>
      </c>
      <c r="I79" s="352" t="s">
        <v>295</v>
      </c>
    </row>
    <row r="80" spans="1:9" s="375" customFormat="1" ht="67.5">
      <c r="A80" s="378"/>
      <c r="B80" s="378"/>
      <c r="C80" s="360"/>
      <c r="D80" s="359" t="s">
        <v>671</v>
      </c>
      <c r="E80" s="392"/>
      <c r="F80" s="388"/>
      <c r="G80" s="388"/>
      <c r="H80" s="388" t="s">
        <v>102</v>
      </c>
      <c r="I80" s="352" t="s">
        <v>296</v>
      </c>
    </row>
    <row r="81" spans="1:9" s="375" customFormat="1" ht="12">
      <c r="A81" s="382"/>
      <c r="B81" s="382"/>
      <c r="C81" s="365"/>
      <c r="D81" s="366"/>
      <c r="E81" s="393"/>
      <c r="F81" s="394"/>
      <c r="G81" s="388"/>
      <c r="H81" s="388"/>
      <c r="I81" s="383"/>
    </row>
    <row r="82" spans="1:9" ht="12">
      <c r="D82" s="353" t="s">
        <v>639</v>
      </c>
      <c r="E82" s="396">
        <f>SUM(E5:E81)</f>
        <v>290000000</v>
      </c>
      <c r="G82" s="395"/>
      <c r="H82" s="395"/>
      <c r="I82" s="384">
        <f>+E84-I83</f>
        <v>32900500</v>
      </c>
    </row>
    <row r="83" spans="1:9">
      <c r="D83" s="353" t="s">
        <v>640</v>
      </c>
      <c r="E83" s="385" t="e">
        <f>+E82-#REF!</f>
        <v>#REF!</v>
      </c>
      <c r="H83" s="386" t="s">
        <v>642</v>
      </c>
      <c r="I83" s="369">
        <f>+สรุปสระบุรี2555!F10-สรุปสระบุรี2555!F9</f>
        <v>115716000</v>
      </c>
    </row>
    <row r="84" spans="1:9">
      <c r="D84" s="353" t="s">
        <v>641</v>
      </c>
      <c r="E84" s="385">
        <v>148616500</v>
      </c>
      <c r="H84" s="386">
        <v>1</v>
      </c>
      <c r="I84" s="369">
        <f>+สรุปสระบุรี2555!H10</f>
        <v>37669000</v>
      </c>
    </row>
    <row r="85" spans="1:9">
      <c r="H85" s="386">
        <v>2</v>
      </c>
      <c r="I85" s="369">
        <f>+สรุปสระบุรี2555!J10</f>
        <v>151157000</v>
      </c>
    </row>
    <row r="86" spans="1:9">
      <c r="H86" s="386">
        <v>3</v>
      </c>
    </row>
  </sheetData>
  <mergeCells count="8">
    <mergeCell ref="H3:H4"/>
    <mergeCell ref="I3:I4"/>
    <mergeCell ref="A3:A4"/>
    <mergeCell ref="B3:B4"/>
    <mergeCell ref="C3:C4"/>
    <mergeCell ref="D3:D4"/>
    <mergeCell ref="E3:E4"/>
    <mergeCell ref="F3:G3"/>
  </mergeCells>
  <phoneticPr fontId="126" type="noConversion"/>
  <printOptions horizontalCentered="1"/>
  <pageMargins left="0.35433070866141736" right="0.19685039370078741" top="0.74803149606299213" bottom="0.59055118110236227" header="0.35433070866141736" footer="0.15748031496062992"/>
  <pageSetup paperSize="9" orientation="landscape" r:id="rId1"/>
  <headerFooter>
    <oddFooter>&amp;C&amp;P/&amp;N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C000"/>
  </sheetPr>
  <dimension ref="A1:O89"/>
  <sheetViews>
    <sheetView showGridLines="0" view="pageBreakPreview" topLeftCell="A2" zoomScaleSheetLayoutView="100" workbookViewId="0">
      <selection activeCell="A57" sqref="A57:IV58"/>
    </sheetView>
  </sheetViews>
  <sheetFormatPr defaultColWidth="9" defaultRowHeight="11.25"/>
  <cols>
    <col min="1" max="2" width="5.7109375" style="368" customWidth="1"/>
    <col min="3" max="3" width="22.28515625" style="368" customWidth="1"/>
    <col min="4" max="4" width="33" style="353" customWidth="1"/>
    <col min="5" max="5" width="12.85546875" style="385" customWidth="1"/>
    <col min="6" max="7" width="7.5703125" style="386" customWidth="1"/>
    <col min="8" max="8" width="9.28515625" style="386" customWidth="1"/>
    <col min="9" max="9" width="32" style="369" customWidth="1"/>
    <col min="10" max="10" width="13.85546875" style="368" bestFit="1" customWidth="1"/>
    <col min="11" max="16384" width="9" style="368"/>
  </cols>
  <sheetData>
    <row r="1" spans="1:15">
      <c r="A1" s="367" t="s">
        <v>507</v>
      </c>
      <c r="B1" s="367"/>
    </row>
    <row r="2" spans="1:15" ht="12">
      <c r="A2" s="409" t="s">
        <v>100</v>
      </c>
      <c r="B2" s="370"/>
      <c r="D2" s="368" t="s">
        <v>690</v>
      </c>
      <c r="J2" s="371" t="s">
        <v>102</v>
      </c>
    </row>
    <row r="3" spans="1:15" s="386" customFormat="1">
      <c r="A3" s="678" t="s">
        <v>27</v>
      </c>
      <c r="B3" s="678" t="s">
        <v>645</v>
      </c>
      <c r="C3" s="678" t="s">
        <v>122</v>
      </c>
      <c r="D3" s="676" t="s">
        <v>8</v>
      </c>
      <c r="E3" s="680" t="s">
        <v>643</v>
      </c>
      <c r="F3" s="682" t="s">
        <v>67</v>
      </c>
      <c r="G3" s="683"/>
      <c r="H3" s="674" t="s">
        <v>116</v>
      </c>
      <c r="I3" s="676" t="s">
        <v>18</v>
      </c>
      <c r="K3" s="397"/>
      <c r="L3" s="397"/>
      <c r="M3" s="397"/>
      <c r="N3" s="397"/>
      <c r="O3" s="397"/>
    </row>
    <row r="4" spans="1:15" s="386" customFormat="1" ht="35.25" customHeight="1">
      <c r="A4" s="679"/>
      <c r="B4" s="679"/>
      <c r="C4" s="679"/>
      <c r="D4" s="677"/>
      <c r="E4" s="681"/>
      <c r="F4" s="145" t="s">
        <v>117</v>
      </c>
      <c r="G4" s="144" t="s">
        <v>118</v>
      </c>
      <c r="H4" s="675"/>
      <c r="I4" s="677"/>
      <c r="K4" s="397"/>
      <c r="L4" s="397"/>
      <c r="M4" s="397"/>
      <c r="N4" s="397"/>
      <c r="O4" s="397"/>
    </row>
    <row r="5" spans="1:15" s="375" customFormat="1" ht="63" customHeight="1">
      <c r="A5" s="372">
        <v>1</v>
      </c>
      <c r="B5" s="373">
        <v>1</v>
      </c>
      <c r="C5" s="354" t="s">
        <v>123</v>
      </c>
      <c r="D5" s="355" t="s">
        <v>654</v>
      </c>
      <c r="E5" s="387">
        <v>85000000</v>
      </c>
      <c r="F5" s="388"/>
      <c r="G5" s="388" t="s">
        <v>102</v>
      </c>
      <c r="H5" s="388"/>
      <c r="I5" s="374" t="s">
        <v>357</v>
      </c>
      <c r="J5" s="368"/>
    </row>
    <row r="6" spans="1:15" s="375" customFormat="1" ht="56.25">
      <c r="A6" s="376"/>
      <c r="B6" s="376"/>
      <c r="C6" s="356"/>
      <c r="D6" s="404" t="s">
        <v>306</v>
      </c>
      <c r="E6" s="389"/>
      <c r="F6" s="388" t="s">
        <v>102</v>
      </c>
      <c r="G6" s="388"/>
      <c r="H6" s="388"/>
      <c r="I6" s="377" t="s">
        <v>351</v>
      </c>
      <c r="J6" s="368"/>
    </row>
    <row r="7" spans="1:15" s="375" customFormat="1" ht="85.5" customHeight="1">
      <c r="A7" s="376"/>
      <c r="B7" s="376"/>
      <c r="C7" s="356"/>
      <c r="D7" s="357" t="s">
        <v>307</v>
      </c>
      <c r="E7" s="389"/>
      <c r="F7" s="388" t="s">
        <v>102</v>
      </c>
      <c r="G7" s="390"/>
      <c r="H7" s="388"/>
      <c r="I7" s="405" t="s">
        <v>350</v>
      </c>
      <c r="J7" s="368"/>
    </row>
    <row r="8" spans="1:15" s="375" customFormat="1" ht="33.75">
      <c r="A8" s="376"/>
      <c r="B8" s="376"/>
      <c r="C8" s="356"/>
      <c r="D8" s="429" t="s">
        <v>359</v>
      </c>
      <c r="E8" s="389"/>
      <c r="F8" s="388" t="s">
        <v>102</v>
      </c>
      <c r="G8" s="390"/>
      <c r="H8" s="388"/>
      <c r="I8" s="377" t="s">
        <v>349</v>
      </c>
      <c r="J8" s="368"/>
    </row>
    <row r="9" spans="1:15" s="375" customFormat="1" ht="74.25" customHeight="1">
      <c r="A9" s="376"/>
      <c r="B9" s="376"/>
      <c r="C9" s="356"/>
      <c r="D9" s="357" t="s">
        <v>681</v>
      </c>
      <c r="E9" s="389"/>
      <c r="F9" s="388" t="s">
        <v>102</v>
      </c>
      <c r="G9" s="390"/>
      <c r="H9" s="390"/>
      <c r="I9" s="405" t="s">
        <v>334</v>
      </c>
      <c r="J9" s="368"/>
    </row>
    <row r="10" spans="1:15" s="375" customFormat="1" ht="57" customHeight="1">
      <c r="A10" s="376"/>
      <c r="B10" s="376"/>
      <c r="C10" s="356"/>
      <c r="D10" s="357" t="s">
        <v>682</v>
      </c>
      <c r="E10" s="389"/>
      <c r="F10" s="388" t="s">
        <v>102</v>
      </c>
      <c r="G10" s="390"/>
      <c r="H10" s="388"/>
      <c r="I10" s="377" t="s">
        <v>348</v>
      </c>
      <c r="J10" s="368"/>
    </row>
    <row r="11" spans="1:15" s="375" customFormat="1" ht="22.5">
      <c r="A11" s="376"/>
      <c r="B11" s="376"/>
      <c r="C11" s="356"/>
      <c r="D11" s="357" t="s">
        <v>674</v>
      </c>
      <c r="E11" s="389"/>
      <c r="F11" s="390"/>
      <c r="G11" s="388" t="s">
        <v>102</v>
      </c>
      <c r="H11" s="388"/>
      <c r="I11" s="406" t="s">
        <v>675</v>
      </c>
      <c r="J11" s="368"/>
    </row>
    <row r="12" spans="1:15" s="375" customFormat="1" ht="56.25">
      <c r="A12" s="376"/>
      <c r="B12" s="376"/>
      <c r="C12" s="356"/>
      <c r="D12" s="407" t="s">
        <v>308</v>
      </c>
      <c r="E12" s="389"/>
      <c r="F12" s="388"/>
      <c r="G12" s="388" t="s">
        <v>102</v>
      </c>
      <c r="H12" s="388"/>
      <c r="I12" s="410" t="s">
        <v>683</v>
      </c>
      <c r="J12" s="368"/>
    </row>
    <row r="13" spans="1:15" s="375" customFormat="1" ht="38.25" customHeight="1">
      <c r="A13" s="376"/>
      <c r="B13" s="376"/>
      <c r="C13" s="356"/>
      <c r="D13" s="359" t="s">
        <v>685</v>
      </c>
      <c r="E13" s="398"/>
      <c r="F13" s="388"/>
      <c r="G13" s="388" t="s">
        <v>102</v>
      </c>
      <c r="H13" s="388"/>
      <c r="I13" s="410" t="s">
        <v>686</v>
      </c>
      <c r="J13" s="368"/>
    </row>
    <row r="14" spans="1:15" s="375" customFormat="1" ht="59.25" customHeight="1">
      <c r="A14" s="376"/>
      <c r="B14" s="376"/>
      <c r="C14" s="356"/>
      <c r="D14" s="359" t="s">
        <v>687</v>
      </c>
      <c r="E14" s="398"/>
      <c r="F14" s="388"/>
      <c r="G14" s="388" t="s">
        <v>102</v>
      </c>
      <c r="H14" s="388"/>
      <c r="I14" s="410" t="s">
        <v>331</v>
      </c>
      <c r="J14" s="368"/>
    </row>
    <row r="15" spans="1:15" s="375" customFormat="1" ht="67.5">
      <c r="A15" s="376"/>
      <c r="B15" s="376"/>
      <c r="C15" s="356"/>
      <c r="D15" s="359" t="s">
        <v>689</v>
      </c>
      <c r="E15" s="398"/>
      <c r="F15" s="388"/>
      <c r="G15" s="388" t="s">
        <v>102</v>
      </c>
      <c r="H15" s="388"/>
      <c r="I15" s="410" t="s">
        <v>688</v>
      </c>
      <c r="J15" s="368"/>
    </row>
    <row r="16" spans="1:15" s="375" customFormat="1" ht="67.5">
      <c r="A16" s="376"/>
      <c r="B16" s="376"/>
      <c r="C16" s="356"/>
      <c r="D16" s="430" t="s">
        <v>361</v>
      </c>
      <c r="E16" s="398"/>
      <c r="F16" s="388"/>
      <c r="G16" s="388" t="s">
        <v>102</v>
      </c>
      <c r="H16" s="388"/>
      <c r="I16" s="410" t="s">
        <v>332</v>
      </c>
      <c r="J16" s="368"/>
    </row>
    <row r="17" spans="1:10" s="375" customFormat="1" ht="56.25">
      <c r="A17" s="376"/>
      <c r="B17" s="376"/>
      <c r="C17" s="360"/>
      <c r="D17" s="407" t="s">
        <v>309</v>
      </c>
      <c r="E17" s="391"/>
      <c r="F17" s="388"/>
      <c r="G17" s="388" t="s">
        <v>102</v>
      </c>
      <c r="H17" s="388"/>
      <c r="I17" s="410" t="s">
        <v>301</v>
      </c>
      <c r="J17" s="368"/>
    </row>
    <row r="18" spans="1:10" s="375" customFormat="1" ht="48.75" customHeight="1">
      <c r="A18" s="376"/>
      <c r="B18" s="376"/>
      <c r="C18" s="360"/>
      <c r="D18" s="359" t="s">
        <v>696</v>
      </c>
      <c r="E18" s="391"/>
      <c r="F18" s="388"/>
      <c r="G18" s="388" t="s">
        <v>102</v>
      </c>
      <c r="H18" s="388"/>
      <c r="I18" s="352" t="s">
        <v>698</v>
      </c>
      <c r="J18" s="368"/>
    </row>
    <row r="19" spans="1:10" s="375" customFormat="1" ht="24.75" customHeight="1">
      <c r="A19" s="376"/>
      <c r="B19" s="376"/>
      <c r="C19" s="360"/>
      <c r="D19" s="359" t="s">
        <v>697</v>
      </c>
      <c r="E19" s="391"/>
      <c r="F19" s="388"/>
      <c r="G19" s="388" t="s">
        <v>102</v>
      </c>
      <c r="H19" s="388"/>
      <c r="I19" s="352" t="s">
        <v>231</v>
      </c>
      <c r="J19" s="368"/>
    </row>
    <row r="20" spans="1:10" s="375" customFormat="1" ht="25.5" customHeight="1">
      <c r="A20" s="376"/>
      <c r="B20" s="376"/>
      <c r="C20" s="360"/>
      <c r="D20" s="359" t="s">
        <v>694</v>
      </c>
      <c r="E20" s="391"/>
      <c r="F20" s="388"/>
      <c r="G20" s="388" t="s">
        <v>102</v>
      </c>
      <c r="H20" s="388"/>
      <c r="I20" s="352" t="s">
        <v>656</v>
      </c>
      <c r="J20" s="368"/>
    </row>
    <row r="21" spans="1:10" s="375" customFormat="1" ht="36" customHeight="1">
      <c r="A21" s="376"/>
      <c r="B21" s="376"/>
      <c r="C21" s="360"/>
      <c r="D21" s="359" t="s">
        <v>699</v>
      </c>
      <c r="E21" s="391"/>
      <c r="F21" s="388"/>
      <c r="G21" s="388"/>
      <c r="H21" s="388" t="s">
        <v>102</v>
      </c>
      <c r="I21" s="352" t="s">
        <v>346</v>
      </c>
      <c r="J21" s="368"/>
    </row>
    <row r="22" spans="1:10" s="375" customFormat="1" ht="45">
      <c r="A22" s="376"/>
      <c r="B22" s="376"/>
      <c r="C22" s="360"/>
      <c r="D22" s="359" t="s">
        <v>302</v>
      </c>
      <c r="E22" s="389"/>
      <c r="F22" s="388"/>
      <c r="G22" s="388" t="s">
        <v>102</v>
      </c>
      <c r="H22" s="388"/>
      <c r="I22" s="352" t="s">
        <v>347</v>
      </c>
      <c r="J22" s="368"/>
    </row>
    <row r="23" spans="1:10" s="375" customFormat="1" ht="36.75" customHeight="1">
      <c r="A23" s="376"/>
      <c r="B23" s="376"/>
      <c r="C23" s="360"/>
      <c r="D23" s="359" t="s">
        <v>206</v>
      </c>
      <c r="E23" s="388"/>
      <c r="F23" s="388"/>
      <c r="G23" s="388"/>
      <c r="H23" s="388" t="s">
        <v>102</v>
      </c>
      <c r="I23" s="352" t="s">
        <v>346</v>
      </c>
      <c r="J23" s="368"/>
    </row>
    <row r="24" spans="1:10" s="375" customFormat="1" ht="101.25">
      <c r="A24" s="376"/>
      <c r="B24" s="376"/>
      <c r="C24" s="360"/>
      <c r="D24" s="359" t="s">
        <v>208</v>
      </c>
      <c r="E24" s="391"/>
      <c r="F24" s="388"/>
      <c r="G24" s="388" t="s">
        <v>102</v>
      </c>
      <c r="H24" s="388"/>
      <c r="I24" s="352" t="s">
        <v>230</v>
      </c>
      <c r="J24" s="399">
        <f>125*20000</f>
        <v>2500000</v>
      </c>
    </row>
    <row r="25" spans="1:10" s="375" customFormat="1" ht="84" customHeight="1">
      <c r="A25" s="378">
        <v>2</v>
      </c>
      <c r="B25" s="379">
        <v>5</v>
      </c>
      <c r="C25" s="356"/>
      <c r="D25" s="358" t="s">
        <v>209</v>
      </c>
      <c r="E25" s="413">
        <v>45000000</v>
      </c>
      <c r="F25" s="388" t="s">
        <v>102</v>
      </c>
      <c r="G25" s="388"/>
      <c r="H25" s="388"/>
      <c r="I25" s="352" t="s">
        <v>382</v>
      </c>
    </row>
    <row r="26" spans="1:10" s="375" customFormat="1" ht="67.5">
      <c r="A26" s="378"/>
      <c r="B26" s="376"/>
      <c r="C26" s="356"/>
      <c r="D26" s="407" t="s">
        <v>310</v>
      </c>
      <c r="E26" s="392"/>
      <c r="F26" s="388"/>
      <c r="G26" s="388"/>
      <c r="H26" s="388" t="s">
        <v>102</v>
      </c>
      <c r="I26" s="352" t="s">
        <v>362</v>
      </c>
    </row>
    <row r="27" spans="1:10" s="375" customFormat="1" ht="56.25">
      <c r="A27" s="378"/>
      <c r="B27" s="379"/>
      <c r="C27" s="356"/>
      <c r="D27" s="407" t="s">
        <v>311</v>
      </c>
      <c r="E27" s="392"/>
      <c r="F27" s="388"/>
      <c r="G27" s="388" t="s">
        <v>102</v>
      </c>
      <c r="H27" s="388"/>
      <c r="I27" s="352" t="s">
        <v>214</v>
      </c>
    </row>
    <row r="28" spans="1:10" s="375" customFormat="1" ht="33.75">
      <c r="A28" s="378"/>
      <c r="B28" s="379"/>
      <c r="C28" s="360"/>
      <c r="D28" s="407" t="s">
        <v>312</v>
      </c>
      <c r="E28" s="392"/>
      <c r="F28" s="388"/>
      <c r="G28" s="388"/>
      <c r="H28" s="388" t="s">
        <v>102</v>
      </c>
      <c r="I28" s="352" t="s">
        <v>664</v>
      </c>
    </row>
    <row r="29" spans="1:10" s="375" customFormat="1" ht="67.5">
      <c r="A29" s="378"/>
      <c r="B29" s="379"/>
      <c r="C29" s="360"/>
      <c r="D29" s="407" t="s">
        <v>363</v>
      </c>
      <c r="E29" s="392"/>
      <c r="F29" s="388" t="s">
        <v>102</v>
      </c>
      <c r="G29" s="388"/>
      <c r="H29" s="388"/>
      <c r="I29" s="406" t="s">
        <v>335</v>
      </c>
    </row>
    <row r="30" spans="1:10" s="375" customFormat="1" ht="87" customHeight="1">
      <c r="A30" s="376">
        <v>3</v>
      </c>
      <c r="B30" s="379">
        <v>2</v>
      </c>
      <c r="C30" s="361" t="s">
        <v>124</v>
      </c>
      <c r="D30" s="362" t="s">
        <v>217</v>
      </c>
      <c r="E30" s="392">
        <v>45000000</v>
      </c>
      <c r="F30" s="388"/>
      <c r="G30" s="388" t="s">
        <v>102</v>
      </c>
      <c r="H30" s="388"/>
      <c r="I30" s="352" t="s">
        <v>364</v>
      </c>
    </row>
    <row r="31" spans="1:10" s="375" customFormat="1" ht="48" customHeight="1">
      <c r="A31" s="376"/>
      <c r="B31" s="379"/>
      <c r="C31" s="356"/>
      <c r="D31" s="407" t="s">
        <v>314</v>
      </c>
      <c r="E31" s="392"/>
      <c r="F31" s="388" t="s">
        <v>102</v>
      </c>
      <c r="G31" s="388"/>
      <c r="H31" s="388"/>
      <c r="I31" s="377" t="s">
        <v>345</v>
      </c>
    </row>
    <row r="32" spans="1:10" s="375" customFormat="1" ht="33.75">
      <c r="A32" s="376"/>
      <c r="B32" s="379"/>
      <c r="C32" s="356"/>
      <c r="D32" s="431" t="s">
        <v>365</v>
      </c>
      <c r="E32" s="392"/>
      <c r="F32" s="388" t="s">
        <v>102</v>
      </c>
      <c r="G32" s="388"/>
      <c r="H32" s="388"/>
      <c r="I32" s="406" t="s">
        <v>366</v>
      </c>
    </row>
    <row r="33" spans="1:10" s="375" customFormat="1" ht="45">
      <c r="A33" s="376"/>
      <c r="B33" s="379"/>
      <c r="C33" s="356"/>
      <c r="D33" s="431" t="s">
        <v>367</v>
      </c>
      <c r="E33" s="392"/>
      <c r="F33" s="388" t="s">
        <v>102</v>
      </c>
      <c r="G33" s="388"/>
      <c r="H33" s="388"/>
      <c r="I33" s="406" t="s">
        <v>368</v>
      </c>
    </row>
    <row r="34" spans="1:10" s="375" customFormat="1" ht="112.5">
      <c r="A34" s="376"/>
      <c r="B34" s="379"/>
      <c r="C34" s="360"/>
      <c r="D34" s="363" t="s">
        <v>657</v>
      </c>
      <c r="E34" s="392"/>
      <c r="F34" s="388"/>
      <c r="G34" s="388" t="s">
        <v>102</v>
      </c>
      <c r="H34" s="388"/>
      <c r="I34" s="352" t="s">
        <v>223</v>
      </c>
    </row>
    <row r="35" spans="1:10" s="375" customFormat="1" ht="33" customHeight="1">
      <c r="A35" s="376"/>
      <c r="B35" s="379"/>
      <c r="C35" s="360"/>
      <c r="D35" s="407" t="s">
        <v>313</v>
      </c>
      <c r="E35" s="392"/>
      <c r="F35" s="388" t="s">
        <v>102</v>
      </c>
      <c r="G35" s="388"/>
      <c r="H35" s="388"/>
      <c r="I35" s="352" t="s">
        <v>303</v>
      </c>
    </row>
    <row r="36" spans="1:10" s="375" customFormat="1" ht="45">
      <c r="A36" s="376"/>
      <c r="B36" s="376"/>
      <c r="C36" s="360"/>
      <c r="D36" s="359" t="s">
        <v>225</v>
      </c>
      <c r="E36" s="391"/>
      <c r="F36" s="388" t="s">
        <v>102</v>
      </c>
      <c r="G36" s="388"/>
      <c r="H36" s="388"/>
      <c r="I36" s="352" t="s">
        <v>227</v>
      </c>
      <c r="J36" s="368"/>
    </row>
    <row r="37" spans="1:10" s="375" customFormat="1" ht="56.25">
      <c r="A37" s="376"/>
      <c r="B37" s="376"/>
      <c r="C37" s="360"/>
      <c r="D37" s="359" t="s">
        <v>226</v>
      </c>
      <c r="E37" s="391"/>
      <c r="F37" s="388"/>
      <c r="G37" s="388"/>
      <c r="H37" s="388" t="s">
        <v>102</v>
      </c>
      <c r="I37" s="352" t="s">
        <v>658</v>
      </c>
      <c r="J37" s="368"/>
    </row>
    <row r="38" spans="1:10" s="375" customFormat="1" ht="22.5">
      <c r="A38" s="376"/>
      <c r="B38" s="379"/>
      <c r="C38" s="360"/>
      <c r="D38" s="407" t="s">
        <v>315</v>
      </c>
      <c r="E38" s="392"/>
      <c r="F38" s="388"/>
      <c r="G38" s="388"/>
      <c r="H38" s="388" t="s">
        <v>102</v>
      </c>
      <c r="I38" s="352" t="s">
        <v>369</v>
      </c>
    </row>
    <row r="39" spans="1:10" s="375" customFormat="1" ht="33.75">
      <c r="A39" s="376"/>
      <c r="B39" s="379"/>
      <c r="C39" s="360"/>
      <c r="D39" s="359" t="s">
        <v>237</v>
      </c>
      <c r="E39" s="392"/>
      <c r="F39" s="388"/>
      <c r="H39" s="388" t="s">
        <v>102</v>
      </c>
      <c r="I39" s="352" t="s">
        <v>238</v>
      </c>
    </row>
    <row r="40" spans="1:10" s="375" customFormat="1" ht="22.5">
      <c r="A40" s="376"/>
      <c r="B40" s="379"/>
      <c r="C40" s="360"/>
      <c r="D40" s="359" t="s">
        <v>235</v>
      </c>
      <c r="E40" s="392"/>
      <c r="F40" s="388"/>
      <c r="G40" s="388"/>
      <c r="H40" s="388" t="s">
        <v>102</v>
      </c>
      <c r="I40" s="352" t="s">
        <v>236</v>
      </c>
    </row>
    <row r="41" spans="1:10" s="375" customFormat="1" ht="45">
      <c r="A41" s="376"/>
      <c r="B41" s="379"/>
      <c r="C41" s="360"/>
      <c r="D41" s="407" t="s">
        <v>316</v>
      </c>
      <c r="E41" s="392"/>
      <c r="F41" s="388"/>
      <c r="G41" s="388" t="s">
        <v>102</v>
      </c>
      <c r="H41" s="388"/>
      <c r="I41" s="352" t="s">
        <v>234</v>
      </c>
    </row>
    <row r="42" spans="1:10" s="375" customFormat="1" ht="36.75" customHeight="1">
      <c r="A42" s="376"/>
      <c r="B42" s="379"/>
      <c r="C42" s="360"/>
      <c r="D42" s="359" t="s">
        <v>242</v>
      </c>
      <c r="E42" s="392"/>
      <c r="F42" s="388"/>
      <c r="G42" s="388" t="s">
        <v>102</v>
      </c>
      <c r="H42" s="388"/>
      <c r="I42" s="352" t="s">
        <v>243</v>
      </c>
    </row>
    <row r="43" spans="1:10" s="375" customFormat="1" ht="56.25">
      <c r="A43" s="376"/>
      <c r="B43" s="379"/>
      <c r="C43" s="360"/>
      <c r="D43" s="359" t="s">
        <v>241</v>
      </c>
      <c r="E43" s="392"/>
      <c r="F43" s="388"/>
      <c r="G43" s="388" t="s">
        <v>102</v>
      </c>
      <c r="H43" s="388"/>
      <c r="I43" s="352" t="s">
        <v>244</v>
      </c>
    </row>
    <row r="44" spans="1:10" s="375" customFormat="1" ht="135">
      <c r="A44" s="376"/>
      <c r="B44" s="379"/>
      <c r="C44" s="360"/>
      <c r="D44" s="407" t="s">
        <v>317</v>
      </c>
      <c r="E44" s="392"/>
      <c r="F44" s="388"/>
      <c r="G44" s="388" t="s">
        <v>102</v>
      </c>
      <c r="H44" s="388"/>
      <c r="I44" s="352" t="s">
        <v>228</v>
      </c>
    </row>
    <row r="45" spans="1:10" s="375" customFormat="1" ht="56.25">
      <c r="A45" s="376"/>
      <c r="B45" s="379"/>
      <c r="C45" s="360"/>
      <c r="D45" s="407" t="s">
        <v>318</v>
      </c>
      <c r="E45" s="392"/>
      <c r="F45" s="388"/>
      <c r="G45" s="388" t="s">
        <v>102</v>
      </c>
      <c r="H45" s="388"/>
      <c r="I45" s="352" t="s">
        <v>233</v>
      </c>
    </row>
    <row r="46" spans="1:10" s="375" customFormat="1" ht="90">
      <c r="A46" s="376"/>
      <c r="B46" s="379"/>
      <c r="C46" s="360"/>
      <c r="D46" s="359" t="s">
        <v>248</v>
      </c>
      <c r="E46" s="392"/>
      <c r="F46" s="388"/>
      <c r="G46" s="388" t="s">
        <v>102</v>
      </c>
      <c r="H46" s="388"/>
      <c r="I46" s="352" t="s">
        <v>370</v>
      </c>
    </row>
    <row r="47" spans="1:10" s="375" customFormat="1" ht="56.25">
      <c r="A47" s="376"/>
      <c r="B47" s="379"/>
      <c r="C47" s="360"/>
      <c r="D47" s="359" t="s">
        <v>249</v>
      </c>
      <c r="E47" s="392"/>
      <c r="F47" s="388"/>
      <c r="G47" s="388" t="s">
        <v>102</v>
      </c>
      <c r="H47" s="388"/>
      <c r="I47" s="352" t="s">
        <v>356</v>
      </c>
    </row>
    <row r="48" spans="1:10" s="375" customFormat="1" ht="90">
      <c r="A48" s="376"/>
      <c r="B48" s="379"/>
      <c r="C48" s="360"/>
      <c r="D48" s="407" t="s">
        <v>319</v>
      </c>
      <c r="E48" s="392"/>
      <c r="F48" s="388"/>
      <c r="G48" s="388" t="s">
        <v>102</v>
      </c>
      <c r="H48" s="388"/>
      <c r="I48" s="352" t="s">
        <v>660</v>
      </c>
    </row>
    <row r="49" spans="1:10" s="375" customFormat="1" ht="112.5">
      <c r="A49" s="376"/>
      <c r="B49" s="379"/>
      <c r="C49" s="360"/>
      <c r="D49" s="408" t="s">
        <v>320</v>
      </c>
      <c r="E49" s="392"/>
      <c r="F49" s="388"/>
      <c r="G49" s="388" t="s">
        <v>102</v>
      </c>
      <c r="H49" s="388"/>
      <c r="I49" s="352" t="s">
        <v>344</v>
      </c>
    </row>
    <row r="50" spans="1:10" s="375" customFormat="1" ht="33.75">
      <c r="A50" s="376"/>
      <c r="B50" s="376"/>
      <c r="C50" s="360"/>
      <c r="D50" s="408" t="s">
        <v>321</v>
      </c>
      <c r="E50" s="389"/>
      <c r="F50" s="388"/>
      <c r="G50" s="388" t="s">
        <v>102</v>
      </c>
      <c r="H50" s="388"/>
      <c r="I50" s="352" t="s">
        <v>251</v>
      </c>
      <c r="J50" s="368"/>
    </row>
    <row r="51" spans="1:10" s="375" customFormat="1" ht="45">
      <c r="A51" s="378">
        <v>4</v>
      </c>
      <c r="B51" s="380">
        <v>6</v>
      </c>
      <c r="C51" s="364"/>
      <c r="D51" s="433" t="s">
        <v>376</v>
      </c>
      <c r="E51" s="400">
        <v>35000000</v>
      </c>
      <c r="F51" s="388"/>
      <c r="G51" s="388" t="s">
        <v>102</v>
      </c>
      <c r="H51" s="388"/>
      <c r="I51" s="352" t="s">
        <v>384</v>
      </c>
    </row>
    <row r="52" spans="1:10" s="375" customFormat="1" ht="78.75">
      <c r="A52" s="378"/>
      <c r="B52" s="380"/>
      <c r="C52" s="358"/>
      <c r="D52" s="408" t="s">
        <v>327</v>
      </c>
      <c r="E52" s="392"/>
      <c r="F52" s="388"/>
      <c r="G52" s="388" t="s">
        <v>102</v>
      </c>
      <c r="H52" s="388"/>
      <c r="I52" s="352" t="s">
        <v>341</v>
      </c>
    </row>
    <row r="53" spans="1:10" s="375" customFormat="1" ht="67.5">
      <c r="A53" s="378"/>
      <c r="B53" s="380"/>
      <c r="C53" s="358"/>
      <c r="D53" s="408" t="s">
        <v>377</v>
      </c>
      <c r="E53" s="392"/>
      <c r="F53" s="388"/>
      <c r="G53" s="388" t="s">
        <v>102</v>
      </c>
      <c r="H53" s="388"/>
      <c r="I53" s="406" t="s">
        <v>378</v>
      </c>
    </row>
    <row r="54" spans="1:10" s="375" customFormat="1" ht="67.5">
      <c r="A54" s="378"/>
      <c r="B54" s="380"/>
      <c r="C54" s="358"/>
      <c r="D54" s="408" t="s">
        <v>328</v>
      </c>
      <c r="E54" s="392"/>
      <c r="F54" s="388"/>
      <c r="G54" s="388"/>
      <c r="H54" s="388" t="s">
        <v>102</v>
      </c>
      <c r="I54" s="352" t="s">
        <v>305</v>
      </c>
    </row>
    <row r="55" spans="1:10" s="375" customFormat="1" ht="90">
      <c r="A55" s="378"/>
      <c r="B55" s="380"/>
      <c r="C55" s="358"/>
      <c r="D55" s="408" t="s">
        <v>329</v>
      </c>
      <c r="E55" s="392"/>
      <c r="F55" s="388"/>
      <c r="G55" s="388" t="s">
        <v>102</v>
      </c>
      <c r="H55" s="388"/>
      <c r="I55" s="352" t="s">
        <v>339</v>
      </c>
    </row>
    <row r="56" spans="1:10" s="375" customFormat="1" ht="78.75">
      <c r="A56" s="378"/>
      <c r="B56" s="378"/>
      <c r="C56" s="360"/>
      <c r="D56" s="408" t="s">
        <v>330</v>
      </c>
      <c r="E56" s="392"/>
      <c r="F56" s="388"/>
      <c r="G56" s="388" t="s">
        <v>102</v>
      </c>
      <c r="H56" s="388"/>
      <c r="I56" s="352" t="s">
        <v>340</v>
      </c>
    </row>
    <row r="57" spans="1:10" s="375" customFormat="1" ht="59.25" customHeight="1">
      <c r="A57" s="378">
        <v>5</v>
      </c>
      <c r="B57" s="380">
        <v>3</v>
      </c>
      <c r="C57" s="361" t="s">
        <v>125</v>
      </c>
      <c r="D57" s="432" t="s">
        <v>374</v>
      </c>
      <c r="E57" s="392">
        <v>35000000</v>
      </c>
      <c r="F57" s="388"/>
      <c r="G57" s="388"/>
      <c r="H57" s="388" t="s">
        <v>102</v>
      </c>
      <c r="I57" s="352" t="s">
        <v>354</v>
      </c>
    </row>
    <row r="58" spans="1:10" s="375" customFormat="1" ht="42.75" customHeight="1">
      <c r="A58" s="378"/>
      <c r="B58" s="380"/>
      <c r="C58" s="356"/>
      <c r="D58" s="408" t="s">
        <v>371</v>
      </c>
      <c r="E58" s="392"/>
      <c r="F58" s="388"/>
      <c r="G58" s="388"/>
      <c r="H58" s="388" t="s">
        <v>102</v>
      </c>
      <c r="I58" s="352" t="s">
        <v>664</v>
      </c>
    </row>
    <row r="59" spans="1:10" s="375" customFormat="1" ht="49.5" customHeight="1">
      <c r="A59" s="378"/>
      <c r="B59" s="380"/>
      <c r="C59" s="356"/>
      <c r="D59" s="359" t="s">
        <v>256</v>
      </c>
      <c r="E59" s="392"/>
      <c r="F59" s="388"/>
      <c r="G59" s="388"/>
      <c r="H59" s="388" t="s">
        <v>102</v>
      </c>
      <c r="I59" s="352" t="s">
        <v>257</v>
      </c>
    </row>
    <row r="60" spans="1:10" s="375" customFormat="1" ht="74.25" customHeight="1">
      <c r="A60" s="378"/>
      <c r="B60" s="380"/>
      <c r="C60" s="356"/>
      <c r="D60" s="359" t="s">
        <v>258</v>
      </c>
      <c r="E60" s="392"/>
      <c r="F60" s="388"/>
      <c r="G60" s="388"/>
      <c r="H60" s="388" t="s">
        <v>102</v>
      </c>
      <c r="I60" s="352" t="s">
        <v>372</v>
      </c>
    </row>
    <row r="61" spans="1:10" s="375" customFormat="1" ht="33.75">
      <c r="A61" s="378"/>
      <c r="B61" s="380"/>
      <c r="C61" s="356"/>
      <c r="D61" s="408" t="s">
        <v>322</v>
      </c>
      <c r="E61" s="392"/>
      <c r="F61" s="388" t="s">
        <v>102</v>
      </c>
      <c r="G61" s="388"/>
      <c r="H61" s="388"/>
      <c r="I61" s="352" t="s">
        <v>343</v>
      </c>
    </row>
    <row r="62" spans="1:10" s="375" customFormat="1" ht="45">
      <c r="A62" s="378"/>
      <c r="B62" s="380"/>
      <c r="C62" s="356"/>
      <c r="D62" s="359" t="s">
        <v>261</v>
      </c>
      <c r="E62" s="392"/>
      <c r="F62" s="388" t="s">
        <v>102</v>
      </c>
      <c r="G62" s="388"/>
      <c r="H62" s="388"/>
      <c r="I62" s="352" t="s">
        <v>336</v>
      </c>
    </row>
    <row r="63" spans="1:10" s="375" customFormat="1" ht="56.25">
      <c r="A63" s="378"/>
      <c r="B63" s="380"/>
      <c r="C63" s="356"/>
      <c r="D63" s="359" t="s">
        <v>262</v>
      </c>
      <c r="E63" s="392"/>
      <c r="F63" s="388" t="s">
        <v>102</v>
      </c>
      <c r="G63" s="388"/>
      <c r="H63" s="388"/>
      <c r="I63" s="352" t="s">
        <v>342</v>
      </c>
    </row>
    <row r="64" spans="1:10" s="375" customFormat="1" ht="33.75">
      <c r="A64" s="378"/>
      <c r="B64" s="380"/>
      <c r="C64" s="356"/>
      <c r="D64" s="359" t="s">
        <v>263</v>
      </c>
      <c r="E64" s="392"/>
      <c r="F64" s="388"/>
      <c r="G64" s="388"/>
      <c r="H64" s="388" t="s">
        <v>102</v>
      </c>
      <c r="I64" s="352" t="s">
        <v>266</v>
      </c>
    </row>
    <row r="65" spans="1:10" s="375" customFormat="1" ht="78.75">
      <c r="A65" s="378"/>
      <c r="B65" s="380"/>
      <c r="C65" s="360"/>
      <c r="D65" s="408" t="s">
        <v>373</v>
      </c>
      <c r="E65" s="392"/>
      <c r="F65" s="388"/>
      <c r="G65" s="388"/>
      <c r="H65" s="388" t="s">
        <v>102</v>
      </c>
      <c r="I65" s="352" t="s">
        <v>268</v>
      </c>
    </row>
    <row r="66" spans="1:10" s="375" customFormat="1" ht="45">
      <c r="A66" s="378"/>
      <c r="B66" s="378"/>
      <c r="C66" s="360"/>
      <c r="D66" s="408" t="s">
        <v>323</v>
      </c>
      <c r="E66" s="392"/>
      <c r="F66" s="388"/>
      <c r="G66" s="388"/>
      <c r="H66" s="388" t="s">
        <v>102</v>
      </c>
      <c r="I66" s="352" t="s">
        <v>274</v>
      </c>
    </row>
    <row r="67" spans="1:10" s="375" customFormat="1" ht="45">
      <c r="A67" s="378"/>
      <c r="B67" s="378"/>
      <c r="C67" s="360"/>
      <c r="D67" s="359" t="s">
        <v>269</v>
      </c>
      <c r="E67" s="392"/>
      <c r="F67" s="388"/>
      <c r="G67" s="388"/>
      <c r="H67" s="388" t="s">
        <v>102</v>
      </c>
      <c r="I67" s="352" t="s">
        <v>664</v>
      </c>
    </row>
    <row r="68" spans="1:10" s="375" customFormat="1" ht="22.5">
      <c r="A68" s="378"/>
      <c r="B68" s="378"/>
      <c r="C68" s="360"/>
      <c r="D68" s="359" t="s">
        <v>275</v>
      </c>
      <c r="E68" s="392"/>
      <c r="F68" s="388"/>
      <c r="G68" s="388"/>
      <c r="H68" s="388" t="s">
        <v>102</v>
      </c>
      <c r="I68" s="352" t="s">
        <v>276</v>
      </c>
    </row>
    <row r="69" spans="1:10" s="375" customFormat="1" ht="45">
      <c r="A69" s="378"/>
      <c r="B69" s="378"/>
      <c r="C69" s="360"/>
      <c r="D69" s="359" t="s">
        <v>304</v>
      </c>
      <c r="E69" s="392"/>
      <c r="F69" s="388" t="s">
        <v>102</v>
      </c>
      <c r="G69" s="388"/>
      <c r="H69" s="388"/>
      <c r="I69" s="352" t="s">
        <v>337</v>
      </c>
    </row>
    <row r="70" spans="1:10" s="375" customFormat="1" ht="56.25">
      <c r="A70" s="378"/>
      <c r="B70" s="380"/>
      <c r="C70" s="356"/>
      <c r="D70" s="359" t="s">
        <v>271</v>
      </c>
      <c r="E70" s="392"/>
      <c r="F70" s="388" t="s">
        <v>102</v>
      </c>
      <c r="G70" s="388"/>
      <c r="H70" s="388"/>
      <c r="I70" s="352" t="s">
        <v>337</v>
      </c>
    </row>
    <row r="71" spans="1:10" s="375" customFormat="1" ht="45">
      <c r="A71" s="378"/>
      <c r="B71" s="380"/>
      <c r="C71" s="356"/>
      <c r="D71" s="359" t="s">
        <v>278</v>
      </c>
      <c r="E71" s="392"/>
      <c r="F71" s="388" t="s">
        <v>102</v>
      </c>
      <c r="G71" s="388"/>
      <c r="H71" s="388"/>
      <c r="I71" s="352" t="s">
        <v>337</v>
      </c>
    </row>
    <row r="72" spans="1:10" s="375" customFormat="1" ht="56.25">
      <c r="A72" s="378"/>
      <c r="B72" s="380"/>
      <c r="C72" s="356"/>
      <c r="D72" s="359" t="s">
        <v>272</v>
      </c>
      <c r="E72" s="392"/>
      <c r="F72" s="388" t="s">
        <v>102</v>
      </c>
      <c r="G72" s="388"/>
      <c r="H72" s="388"/>
      <c r="I72" s="352" t="s">
        <v>337</v>
      </c>
    </row>
    <row r="73" spans="1:10" s="375" customFormat="1" ht="41.25" customHeight="1">
      <c r="A73" s="378"/>
      <c r="B73" s="378"/>
      <c r="C73" s="360"/>
      <c r="D73" s="408" t="s">
        <v>324</v>
      </c>
      <c r="E73" s="392"/>
      <c r="F73" s="388"/>
      <c r="G73" s="388" t="s">
        <v>102</v>
      </c>
      <c r="H73" s="388"/>
      <c r="I73" s="352" t="s">
        <v>285</v>
      </c>
    </row>
    <row r="74" spans="1:10" s="375" customFormat="1" ht="22.5">
      <c r="A74" s="378"/>
      <c r="B74" s="378"/>
      <c r="C74" s="360"/>
      <c r="D74" s="359" t="s">
        <v>280</v>
      </c>
      <c r="E74" s="392"/>
      <c r="F74" s="388"/>
      <c r="G74" s="388"/>
      <c r="H74" s="388"/>
      <c r="I74" s="352" t="s">
        <v>282</v>
      </c>
    </row>
    <row r="75" spans="1:10" s="375" customFormat="1" ht="22.5">
      <c r="A75" s="378"/>
      <c r="B75" s="378"/>
      <c r="C75" s="360"/>
      <c r="D75" s="359" t="s">
        <v>284</v>
      </c>
      <c r="E75" s="392"/>
      <c r="F75" s="388"/>
      <c r="G75" s="388"/>
      <c r="H75" s="388"/>
      <c r="I75" s="352" t="s">
        <v>283</v>
      </c>
    </row>
    <row r="76" spans="1:10" s="375" customFormat="1" ht="56.25">
      <c r="A76" s="378"/>
      <c r="B76" s="378"/>
      <c r="C76" s="360"/>
      <c r="D76" s="408" t="s">
        <v>325</v>
      </c>
      <c r="E76" s="392"/>
      <c r="F76" s="388"/>
      <c r="G76" s="388" t="s">
        <v>102</v>
      </c>
      <c r="H76" s="388"/>
      <c r="I76" s="352" t="s">
        <v>338</v>
      </c>
    </row>
    <row r="77" spans="1:10" s="375" customFormat="1" ht="67.5">
      <c r="A77" s="378"/>
      <c r="B77" s="378"/>
      <c r="C77" s="360"/>
      <c r="D77" s="408" t="s">
        <v>326</v>
      </c>
      <c r="E77" s="392"/>
      <c r="F77" s="388"/>
      <c r="G77" s="388" t="s">
        <v>102</v>
      </c>
      <c r="H77" s="388"/>
      <c r="I77" s="352" t="s">
        <v>288</v>
      </c>
    </row>
    <row r="78" spans="1:10" s="375" customFormat="1" ht="67.5">
      <c r="A78" s="376">
        <v>6</v>
      </c>
      <c r="B78" s="379">
        <v>4</v>
      </c>
      <c r="C78" s="356"/>
      <c r="D78" s="432" t="s">
        <v>381</v>
      </c>
      <c r="E78" s="412">
        <v>45000000</v>
      </c>
      <c r="F78" s="388"/>
      <c r="G78" s="388"/>
      <c r="H78" s="388" t="s">
        <v>102</v>
      </c>
      <c r="I78" s="352" t="s">
        <v>383</v>
      </c>
      <c r="J78" s="368"/>
    </row>
    <row r="79" spans="1:10" s="375" customFormat="1" ht="90">
      <c r="A79" s="376"/>
      <c r="B79" s="376"/>
      <c r="C79" s="356"/>
      <c r="D79" s="359" t="s">
        <v>379</v>
      </c>
      <c r="E79" s="422">
        <v>30000000</v>
      </c>
      <c r="F79" s="388"/>
      <c r="G79" s="388"/>
      <c r="H79" s="388" t="s">
        <v>102</v>
      </c>
      <c r="I79" s="352" t="s">
        <v>253</v>
      </c>
      <c r="J79" s="368"/>
    </row>
    <row r="80" spans="1:10" s="375" customFormat="1" ht="67.5">
      <c r="A80" s="376"/>
      <c r="B80" s="376"/>
      <c r="C80" s="360"/>
      <c r="D80" s="359" t="s">
        <v>380</v>
      </c>
      <c r="E80" s="422">
        <v>15000000</v>
      </c>
      <c r="F80" s="388"/>
      <c r="G80" s="388"/>
      <c r="H80" s="388" t="s">
        <v>102</v>
      </c>
      <c r="I80" s="352" t="s">
        <v>253</v>
      </c>
      <c r="J80" s="368"/>
    </row>
    <row r="81" spans="1:9" s="375" customFormat="1" ht="12">
      <c r="A81" s="378"/>
      <c r="B81" s="380"/>
      <c r="C81" s="358"/>
      <c r="D81" s="408"/>
      <c r="E81" s="392"/>
      <c r="F81" s="388"/>
      <c r="G81" s="388"/>
      <c r="H81" s="388"/>
      <c r="I81" s="352"/>
    </row>
    <row r="82" spans="1:9" s="375" customFormat="1" ht="12">
      <c r="A82" s="378"/>
      <c r="B82" s="380"/>
      <c r="C82" s="358"/>
      <c r="D82" s="408"/>
      <c r="E82" s="392"/>
      <c r="F82" s="388"/>
      <c r="G82" s="388"/>
      <c r="H82" s="388"/>
      <c r="I82" s="352"/>
    </row>
    <row r="83" spans="1:9" s="375" customFormat="1" ht="12">
      <c r="A83" s="378"/>
      <c r="B83" s="378"/>
      <c r="C83" s="360"/>
      <c r="D83" s="408"/>
      <c r="E83" s="392"/>
      <c r="F83" s="388"/>
      <c r="G83" s="388"/>
      <c r="H83" s="388"/>
      <c r="I83" s="352"/>
    </row>
    <row r="84" spans="1:9" s="375" customFormat="1" ht="12">
      <c r="A84" s="382"/>
      <c r="B84" s="382"/>
      <c r="C84" s="365"/>
      <c r="D84" s="366"/>
      <c r="E84" s="393"/>
      <c r="F84" s="394"/>
      <c r="G84" s="388"/>
      <c r="H84" s="388"/>
      <c r="I84" s="383"/>
    </row>
    <row r="85" spans="1:9" ht="12">
      <c r="D85" s="353" t="s">
        <v>639</v>
      </c>
      <c r="E85" s="396">
        <f>SUM(E5:E84)</f>
        <v>335000000</v>
      </c>
      <c r="G85" s="395"/>
      <c r="H85" s="395"/>
      <c r="I85" s="384" t="e">
        <f>+E87-I86</f>
        <v>#REF!</v>
      </c>
    </row>
    <row r="86" spans="1:9">
      <c r="D86" s="353" t="s">
        <v>640</v>
      </c>
      <c r="E86" s="385">
        <f>+E85-10000000</f>
        <v>325000000</v>
      </c>
      <c r="H86" s="386" t="s">
        <v>642</v>
      </c>
      <c r="I86" s="403" t="e">
        <f>+สรุปสระบุรี2555!D12-สรุปสระบุรี2555!#REF!</f>
        <v>#REF!</v>
      </c>
    </row>
    <row r="87" spans="1:9">
      <c r="D87" s="353" t="s">
        <v>641</v>
      </c>
      <c r="E87" s="385">
        <v>148616500</v>
      </c>
      <c r="H87" s="386">
        <v>1</v>
      </c>
      <c r="I87" s="403">
        <f>+สรุปสระบุรี2555!F10-10000000</f>
        <v>115716000</v>
      </c>
    </row>
    <row r="88" spans="1:9">
      <c r="H88" s="386">
        <v>2</v>
      </c>
      <c r="I88" s="403">
        <f>+สรุปสระบุรี2555!H10</f>
        <v>37669000</v>
      </c>
    </row>
    <row r="89" spans="1:9">
      <c r="H89" s="386">
        <v>3</v>
      </c>
      <c r="I89" s="403">
        <f>+สรุปสระบุรี2555!J10</f>
        <v>151157000</v>
      </c>
    </row>
  </sheetData>
  <mergeCells count="8">
    <mergeCell ref="H3:H4"/>
    <mergeCell ref="I3:I4"/>
    <mergeCell ref="A3:A4"/>
    <mergeCell ref="B3:B4"/>
    <mergeCell ref="C3:C4"/>
    <mergeCell ref="D3:D4"/>
    <mergeCell ref="E3:E4"/>
    <mergeCell ref="F3:G3"/>
  </mergeCells>
  <phoneticPr fontId="126" type="noConversion"/>
  <printOptions horizontalCentered="1"/>
  <pageMargins left="0.35433070866141736" right="0.19685039370078741" top="0.74803149606299213" bottom="0.59055118110236227" header="0.35433070866141736" footer="0.15748031496062992"/>
  <pageSetup paperSize="9" orientation="landscape" r:id="rId1"/>
  <headerFooter>
    <oddFooter>&amp;C&amp;P/&amp;N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0000"/>
  </sheetPr>
  <dimension ref="A1:P89"/>
  <sheetViews>
    <sheetView showGridLines="0" view="pageBreakPreview" zoomScaleSheetLayoutView="100" workbookViewId="0">
      <selection activeCell="F5" sqref="F5"/>
    </sheetView>
  </sheetViews>
  <sheetFormatPr defaultColWidth="9" defaultRowHeight="11.25"/>
  <cols>
    <col min="1" max="2" width="5.7109375" style="368" customWidth="1"/>
    <col min="3" max="3" width="22.28515625" style="368" customWidth="1"/>
    <col min="4" max="4" width="33" style="353" customWidth="1"/>
    <col min="5" max="6" width="12.85546875" style="385" customWidth="1"/>
    <col min="7" max="8" width="7.5703125" style="386" customWidth="1"/>
    <col min="9" max="9" width="9.28515625" style="386" customWidth="1"/>
    <col min="10" max="10" width="32" style="369" customWidth="1"/>
    <col min="11" max="11" width="13.85546875" style="368" bestFit="1" customWidth="1"/>
    <col min="12" max="16384" width="9" style="368"/>
  </cols>
  <sheetData>
    <row r="1" spans="1:16">
      <c r="A1" s="367" t="s">
        <v>507</v>
      </c>
      <c r="B1" s="367"/>
    </row>
    <row r="2" spans="1:16" ht="12">
      <c r="A2" s="409" t="s">
        <v>100</v>
      </c>
      <c r="B2" s="370"/>
      <c r="C2" s="368" t="s">
        <v>690</v>
      </c>
      <c r="K2" s="371" t="s">
        <v>102</v>
      </c>
    </row>
    <row r="3" spans="1:16" s="386" customFormat="1">
      <c r="A3" s="678" t="s">
        <v>27</v>
      </c>
      <c r="B3" s="678" t="s">
        <v>645</v>
      </c>
      <c r="C3" s="678" t="s">
        <v>122</v>
      </c>
      <c r="D3" s="676" t="s">
        <v>8</v>
      </c>
      <c r="E3" s="680" t="s">
        <v>643</v>
      </c>
      <c r="F3" s="434"/>
      <c r="G3" s="682" t="s">
        <v>67</v>
      </c>
      <c r="H3" s="683"/>
      <c r="I3" s="674" t="s">
        <v>116</v>
      </c>
      <c r="J3" s="676" t="s">
        <v>18</v>
      </c>
      <c r="L3" s="397"/>
      <c r="M3" s="397"/>
      <c r="N3" s="397"/>
      <c r="O3" s="397"/>
      <c r="P3" s="397"/>
    </row>
    <row r="4" spans="1:16" s="386" customFormat="1" ht="35.25" customHeight="1">
      <c r="A4" s="679"/>
      <c r="B4" s="679"/>
      <c r="C4" s="679"/>
      <c r="D4" s="677"/>
      <c r="E4" s="681"/>
      <c r="F4" s="411"/>
      <c r="G4" s="145" t="s">
        <v>117</v>
      </c>
      <c r="H4" s="144" t="s">
        <v>118</v>
      </c>
      <c r="I4" s="675"/>
      <c r="J4" s="677"/>
      <c r="L4" s="397"/>
      <c r="M4" s="397"/>
      <c r="N4" s="397"/>
      <c r="O4" s="397"/>
      <c r="P4" s="397"/>
    </row>
    <row r="5" spans="1:16" s="375" customFormat="1" ht="63" customHeight="1">
      <c r="A5" s="372">
        <v>1</v>
      </c>
      <c r="B5" s="373">
        <v>1</v>
      </c>
      <c r="C5" s="354" t="s">
        <v>123</v>
      </c>
      <c r="D5" s="355" t="s">
        <v>654</v>
      </c>
      <c r="E5" s="414">
        <v>85000000</v>
      </c>
      <c r="F5" s="435"/>
      <c r="G5" s="388"/>
      <c r="H5" s="388" t="s">
        <v>102</v>
      </c>
      <c r="I5" s="388"/>
      <c r="J5" s="374" t="s">
        <v>357</v>
      </c>
      <c r="K5" s="368"/>
    </row>
    <row r="6" spans="1:16" s="375" customFormat="1" ht="56.25">
      <c r="A6" s="376"/>
      <c r="B6" s="376"/>
      <c r="C6" s="356"/>
      <c r="D6" s="404" t="s">
        <v>306</v>
      </c>
      <c r="E6" s="426">
        <v>28020000</v>
      </c>
      <c r="F6" s="426"/>
      <c r="G6" s="388" t="s">
        <v>102</v>
      </c>
      <c r="H6" s="388"/>
      <c r="I6" s="388"/>
      <c r="J6" s="377" t="s">
        <v>351</v>
      </c>
      <c r="K6" s="368"/>
    </row>
    <row r="7" spans="1:16" s="375" customFormat="1" ht="85.5" customHeight="1">
      <c r="A7" s="376"/>
      <c r="B7" s="376"/>
      <c r="C7" s="356"/>
      <c r="D7" s="357" t="s">
        <v>307</v>
      </c>
      <c r="E7" s="425">
        <v>12800000</v>
      </c>
      <c r="F7" s="425"/>
      <c r="G7" s="388" t="s">
        <v>102</v>
      </c>
      <c r="H7" s="390"/>
      <c r="I7" s="388"/>
      <c r="J7" s="405" t="s">
        <v>350</v>
      </c>
      <c r="K7" s="368"/>
    </row>
    <row r="8" spans="1:16" s="375" customFormat="1" ht="33.75">
      <c r="A8" s="376"/>
      <c r="B8" s="376"/>
      <c r="C8" s="356"/>
      <c r="D8" s="429" t="s">
        <v>359</v>
      </c>
      <c r="E8" s="425">
        <v>7460000</v>
      </c>
      <c r="F8" s="425"/>
      <c r="G8" s="388" t="s">
        <v>102</v>
      </c>
      <c r="H8" s="390"/>
      <c r="I8" s="388"/>
      <c r="J8" s="377" t="s">
        <v>349</v>
      </c>
      <c r="K8" s="368"/>
    </row>
    <row r="9" spans="1:16" s="375" customFormat="1" ht="74.25" customHeight="1">
      <c r="A9" s="376"/>
      <c r="B9" s="376"/>
      <c r="C9" s="356"/>
      <c r="D9" s="357" t="s">
        <v>681</v>
      </c>
      <c r="E9" s="425">
        <v>3600000</v>
      </c>
      <c r="F9" s="425"/>
      <c r="G9" s="388" t="s">
        <v>102</v>
      </c>
      <c r="H9" s="390"/>
      <c r="I9" s="390"/>
      <c r="J9" s="405" t="s">
        <v>334</v>
      </c>
      <c r="K9" s="368"/>
    </row>
    <row r="10" spans="1:16" s="375" customFormat="1" ht="57" customHeight="1">
      <c r="A10" s="376"/>
      <c r="B10" s="376"/>
      <c r="C10" s="356"/>
      <c r="D10" s="357" t="s">
        <v>682</v>
      </c>
      <c r="E10" s="425">
        <v>1160000</v>
      </c>
      <c r="F10" s="425"/>
      <c r="G10" s="388" t="s">
        <v>102</v>
      </c>
      <c r="H10" s="390"/>
      <c r="I10" s="388"/>
      <c r="J10" s="377" t="s">
        <v>348</v>
      </c>
      <c r="K10" s="368"/>
    </row>
    <row r="11" spans="1:16" s="375" customFormat="1" ht="22.5">
      <c r="A11" s="376"/>
      <c r="B11" s="376"/>
      <c r="C11" s="356"/>
      <c r="D11" s="357" t="s">
        <v>674</v>
      </c>
      <c r="E11" s="426">
        <v>3000000</v>
      </c>
      <c r="F11" s="426"/>
      <c r="G11" s="390"/>
      <c r="H11" s="388" t="s">
        <v>102</v>
      </c>
      <c r="I11" s="388"/>
      <c r="J11" s="406" t="s">
        <v>675</v>
      </c>
      <c r="K11" s="368"/>
    </row>
    <row r="12" spans="1:16" s="375" customFormat="1" ht="56.25">
      <c r="A12" s="376"/>
      <c r="B12" s="376"/>
      <c r="C12" s="356"/>
      <c r="D12" s="407" t="s">
        <v>308</v>
      </c>
      <c r="E12" s="415">
        <v>38300000</v>
      </c>
      <c r="F12" s="415"/>
      <c r="G12" s="388"/>
      <c r="H12" s="388" t="s">
        <v>102</v>
      </c>
      <c r="I12" s="388"/>
      <c r="J12" s="410" t="s">
        <v>683</v>
      </c>
      <c r="K12" s="368"/>
    </row>
    <row r="13" spans="1:16" s="375" customFormat="1" ht="38.25" customHeight="1">
      <c r="A13" s="376"/>
      <c r="B13" s="376"/>
      <c r="C13" s="356"/>
      <c r="D13" s="359" t="s">
        <v>685</v>
      </c>
      <c r="E13" s="416">
        <v>3600000</v>
      </c>
      <c r="F13" s="416"/>
      <c r="G13" s="388"/>
      <c r="H13" s="388" t="s">
        <v>102</v>
      </c>
      <c r="I13" s="388"/>
      <c r="J13" s="410" t="s">
        <v>686</v>
      </c>
      <c r="K13" s="368"/>
    </row>
    <row r="14" spans="1:16" s="375" customFormat="1" ht="59.25" customHeight="1">
      <c r="A14" s="376"/>
      <c r="B14" s="376"/>
      <c r="C14" s="356"/>
      <c r="D14" s="359" t="s">
        <v>687</v>
      </c>
      <c r="E14" s="418">
        <v>4800000</v>
      </c>
      <c r="F14" s="418"/>
      <c r="G14" s="388"/>
      <c r="H14" s="388" t="s">
        <v>102</v>
      </c>
      <c r="I14" s="388"/>
      <c r="J14" s="410" t="s">
        <v>331</v>
      </c>
      <c r="K14" s="368"/>
    </row>
    <row r="15" spans="1:16" s="375" customFormat="1" ht="67.5">
      <c r="A15" s="376"/>
      <c r="B15" s="376"/>
      <c r="C15" s="356"/>
      <c r="D15" s="359" t="s">
        <v>689</v>
      </c>
      <c r="E15" s="416">
        <v>19500000</v>
      </c>
      <c r="F15" s="416"/>
      <c r="G15" s="388"/>
      <c r="H15" s="388" t="s">
        <v>102</v>
      </c>
      <c r="I15" s="388"/>
      <c r="J15" s="410" t="s">
        <v>688</v>
      </c>
      <c r="K15" s="368"/>
    </row>
    <row r="16" spans="1:16" s="375" customFormat="1" ht="67.5">
      <c r="A16" s="376"/>
      <c r="B16" s="376"/>
      <c r="C16" s="356"/>
      <c r="D16" s="430" t="s">
        <v>361</v>
      </c>
      <c r="E16" s="416">
        <v>10400000</v>
      </c>
      <c r="F16" s="416"/>
      <c r="G16" s="388"/>
      <c r="H16" s="388" t="s">
        <v>102</v>
      </c>
      <c r="I16" s="388"/>
      <c r="J16" s="410" t="s">
        <v>332</v>
      </c>
      <c r="K16" s="368"/>
    </row>
    <row r="17" spans="1:11" s="375" customFormat="1" ht="56.25">
      <c r="A17" s="376"/>
      <c r="B17" s="376"/>
      <c r="C17" s="360"/>
      <c r="D17" s="407" t="s">
        <v>309</v>
      </c>
      <c r="E17" s="417">
        <v>6180000</v>
      </c>
      <c r="F17" s="417"/>
      <c r="G17" s="388"/>
      <c r="H17" s="388" t="s">
        <v>102</v>
      </c>
      <c r="I17" s="388"/>
      <c r="J17" s="410" t="s">
        <v>301</v>
      </c>
      <c r="K17" s="368"/>
    </row>
    <row r="18" spans="1:11" s="375" customFormat="1" ht="48.75" customHeight="1">
      <c r="A18" s="376"/>
      <c r="B18" s="376"/>
      <c r="C18" s="360"/>
      <c r="D18" s="359" t="s">
        <v>696</v>
      </c>
      <c r="E18" s="417">
        <v>5000000</v>
      </c>
      <c r="F18" s="417"/>
      <c r="G18" s="388"/>
      <c r="H18" s="388" t="s">
        <v>102</v>
      </c>
      <c r="I18" s="388"/>
      <c r="J18" s="352" t="s">
        <v>698</v>
      </c>
      <c r="K18" s="368"/>
    </row>
    <row r="19" spans="1:11" s="375" customFormat="1" ht="24.75" customHeight="1">
      <c r="A19" s="376"/>
      <c r="B19" s="376"/>
      <c r="C19" s="360"/>
      <c r="D19" s="359" t="s">
        <v>697</v>
      </c>
      <c r="E19" s="417">
        <v>500000</v>
      </c>
      <c r="F19" s="417"/>
      <c r="G19" s="388"/>
      <c r="H19" s="388" t="s">
        <v>102</v>
      </c>
      <c r="I19" s="388"/>
      <c r="J19" s="352" t="s">
        <v>231</v>
      </c>
      <c r="K19" s="368"/>
    </row>
    <row r="20" spans="1:11" s="375" customFormat="1" ht="25.5" customHeight="1">
      <c r="A20" s="376"/>
      <c r="B20" s="376"/>
      <c r="C20" s="360"/>
      <c r="D20" s="359" t="s">
        <v>694</v>
      </c>
      <c r="E20" s="417">
        <v>680000</v>
      </c>
      <c r="F20" s="417"/>
      <c r="G20" s="388"/>
      <c r="H20" s="388" t="s">
        <v>102</v>
      </c>
      <c r="I20" s="388"/>
      <c r="J20" s="352" t="s">
        <v>656</v>
      </c>
      <c r="K20" s="368"/>
    </row>
    <row r="21" spans="1:11" s="375" customFormat="1" ht="36" customHeight="1">
      <c r="A21" s="376"/>
      <c r="B21" s="376"/>
      <c r="C21" s="360"/>
      <c r="D21" s="359" t="s">
        <v>699</v>
      </c>
      <c r="E21" s="423">
        <v>0</v>
      </c>
      <c r="F21" s="423"/>
      <c r="G21" s="388"/>
      <c r="H21" s="388"/>
      <c r="I21" s="388" t="s">
        <v>102</v>
      </c>
      <c r="J21" s="352" t="s">
        <v>346</v>
      </c>
      <c r="K21" s="368"/>
    </row>
    <row r="22" spans="1:11" s="375" customFormat="1" ht="45">
      <c r="A22" s="376"/>
      <c r="B22" s="376"/>
      <c r="C22" s="360"/>
      <c r="D22" s="359" t="s">
        <v>302</v>
      </c>
      <c r="E22" s="415">
        <v>12500000</v>
      </c>
      <c r="F22" s="415"/>
      <c r="G22" s="388"/>
      <c r="H22" s="388" t="s">
        <v>102</v>
      </c>
      <c r="I22" s="388"/>
      <c r="J22" s="352" t="s">
        <v>347</v>
      </c>
      <c r="K22" s="368"/>
    </row>
    <row r="23" spans="1:11" s="375" customFormat="1" ht="36.75" customHeight="1">
      <c r="A23" s="376"/>
      <c r="B23" s="376"/>
      <c r="C23" s="360"/>
      <c r="D23" s="359" t="s">
        <v>206</v>
      </c>
      <c r="E23" s="424">
        <v>0</v>
      </c>
      <c r="F23" s="424"/>
      <c r="G23" s="388"/>
      <c r="H23" s="388"/>
      <c r="I23" s="388" t="s">
        <v>102</v>
      </c>
      <c r="J23" s="352" t="s">
        <v>346</v>
      </c>
      <c r="K23" s="368"/>
    </row>
    <row r="24" spans="1:11" s="375" customFormat="1" ht="101.25">
      <c r="A24" s="376"/>
      <c r="B24" s="376"/>
      <c r="C24" s="360"/>
      <c r="D24" s="359" t="s">
        <v>208</v>
      </c>
      <c r="E24" s="417">
        <v>12500000</v>
      </c>
      <c r="F24" s="417"/>
      <c r="G24" s="388"/>
      <c r="H24" s="388" t="s">
        <v>102</v>
      </c>
      <c r="I24" s="388"/>
      <c r="J24" s="352" t="s">
        <v>230</v>
      </c>
      <c r="K24" s="399">
        <f>125*20000</f>
        <v>2500000</v>
      </c>
    </row>
    <row r="25" spans="1:11" s="375" customFormat="1" ht="84" customHeight="1">
      <c r="A25" s="378">
        <v>2</v>
      </c>
      <c r="B25" s="379">
        <v>5</v>
      </c>
      <c r="C25" s="356"/>
      <c r="D25" s="358" t="s">
        <v>209</v>
      </c>
      <c r="E25" s="413">
        <v>45000000</v>
      </c>
      <c r="F25" s="413"/>
      <c r="G25" s="388" t="s">
        <v>102</v>
      </c>
      <c r="H25" s="388"/>
      <c r="I25" s="388"/>
      <c r="J25" s="352" t="s">
        <v>382</v>
      </c>
    </row>
    <row r="26" spans="1:11" s="375" customFormat="1" ht="67.5">
      <c r="A26" s="378"/>
      <c r="B26" s="376"/>
      <c r="C26" s="356"/>
      <c r="D26" s="407" t="s">
        <v>310</v>
      </c>
      <c r="E26" s="422">
        <v>25280000</v>
      </c>
      <c r="F26" s="422"/>
      <c r="G26" s="388"/>
      <c r="H26" s="388"/>
      <c r="I26" s="388" t="s">
        <v>102</v>
      </c>
      <c r="J26" s="352" t="s">
        <v>362</v>
      </c>
    </row>
    <row r="27" spans="1:11" s="375" customFormat="1" ht="56.25">
      <c r="A27" s="378"/>
      <c r="B27" s="379"/>
      <c r="C27" s="356"/>
      <c r="D27" s="407" t="s">
        <v>311</v>
      </c>
      <c r="E27" s="392">
        <v>20000000</v>
      </c>
      <c r="F27" s="392"/>
      <c r="G27" s="388"/>
      <c r="H27" s="388" t="s">
        <v>102</v>
      </c>
      <c r="I27" s="388"/>
      <c r="J27" s="352" t="s">
        <v>214</v>
      </c>
    </row>
    <row r="28" spans="1:11" s="375" customFormat="1" ht="33.75">
      <c r="A28" s="378"/>
      <c r="B28" s="379"/>
      <c r="C28" s="360"/>
      <c r="D28" s="407" t="s">
        <v>312</v>
      </c>
      <c r="E28" s="422">
        <v>4500000</v>
      </c>
      <c r="F28" s="422"/>
      <c r="G28" s="388"/>
      <c r="H28" s="388"/>
      <c r="I28" s="388" t="s">
        <v>102</v>
      </c>
      <c r="J28" s="352" t="s">
        <v>664</v>
      </c>
    </row>
    <row r="29" spans="1:11" s="375" customFormat="1" ht="67.5">
      <c r="A29" s="378"/>
      <c r="B29" s="379"/>
      <c r="C29" s="360"/>
      <c r="D29" s="407" t="s">
        <v>363</v>
      </c>
      <c r="E29" s="427">
        <v>10220000</v>
      </c>
      <c r="F29" s="427"/>
      <c r="G29" s="388" t="s">
        <v>102</v>
      </c>
      <c r="H29" s="388"/>
      <c r="I29" s="388"/>
      <c r="J29" s="406" t="s">
        <v>335</v>
      </c>
    </row>
    <row r="30" spans="1:11" s="375" customFormat="1" ht="87" customHeight="1">
      <c r="A30" s="376">
        <v>3</v>
      </c>
      <c r="B30" s="379">
        <v>2</v>
      </c>
      <c r="C30" s="361" t="s">
        <v>124</v>
      </c>
      <c r="D30" s="362" t="s">
        <v>217</v>
      </c>
      <c r="E30" s="392">
        <v>45000000</v>
      </c>
      <c r="F30" s="392"/>
      <c r="G30" s="388"/>
      <c r="H30" s="388" t="s">
        <v>102</v>
      </c>
      <c r="I30" s="388"/>
      <c r="J30" s="352" t="s">
        <v>364</v>
      </c>
    </row>
    <row r="31" spans="1:11" s="375" customFormat="1" ht="33.75">
      <c r="A31" s="376"/>
      <c r="B31" s="379"/>
      <c r="C31" s="356"/>
      <c r="D31" s="407" t="s">
        <v>314</v>
      </c>
      <c r="E31" s="427">
        <v>18100000</v>
      </c>
      <c r="F31" s="427"/>
      <c r="G31" s="388" t="s">
        <v>102</v>
      </c>
      <c r="H31" s="388"/>
      <c r="I31" s="388"/>
      <c r="J31" s="377" t="s">
        <v>345</v>
      </c>
    </row>
    <row r="32" spans="1:11" s="375" customFormat="1" ht="33.75">
      <c r="A32" s="376"/>
      <c r="B32" s="379"/>
      <c r="C32" s="356"/>
      <c r="D32" s="431" t="s">
        <v>365</v>
      </c>
      <c r="E32" s="427">
        <v>6000000</v>
      </c>
      <c r="F32" s="427"/>
      <c r="G32" s="388" t="s">
        <v>102</v>
      </c>
      <c r="H32" s="388"/>
      <c r="I32" s="388"/>
      <c r="J32" s="406" t="s">
        <v>366</v>
      </c>
    </row>
    <row r="33" spans="1:11" s="375" customFormat="1" ht="45">
      <c r="A33" s="376"/>
      <c r="B33" s="379"/>
      <c r="C33" s="356"/>
      <c r="D33" s="431" t="s">
        <v>367</v>
      </c>
      <c r="E33" s="427">
        <v>7600000</v>
      </c>
      <c r="F33" s="427"/>
      <c r="G33" s="388" t="s">
        <v>102</v>
      </c>
      <c r="H33" s="388"/>
      <c r="I33" s="388"/>
      <c r="J33" s="406" t="s">
        <v>368</v>
      </c>
    </row>
    <row r="34" spans="1:11" s="375" customFormat="1" ht="112.5">
      <c r="A34" s="376"/>
      <c r="B34" s="379"/>
      <c r="C34" s="360"/>
      <c r="D34" s="363" t="s">
        <v>657</v>
      </c>
      <c r="E34" s="392">
        <v>4500000</v>
      </c>
      <c r="F34" s="392"/>
      <c r="G34" s="388"/>
      <c r="H34" s="388" t="s">
        <v>102</v>
      </c>
      <c r="I34" s="388"/>
      <c r="J34" s="352" t="s">
        <v>223</v>
      </c>
    </row>
    <row r="35" spans="1:11" s="375" customFormat="1" ht="33" customHeight="1">
      <c r="A35" s="376"/>
      <c r="B35" s="379"/>
      <c r="C35" s="360"/>
      <c r="D35" s="407" t="s">
        <v>313</v>
      </c>
      <c r="E35" s="427">
        <v>2100000</v>
      </c>
      <c r="F35" s="427"/>
      <c r="G35" s="388" t="s">
        <v>102</v>
      </c>
      <c r="H35" s="388"/>
      <c r="I35" s="388"/>
      <c r="J35" s="352" t="s">
        <v>303</v>
      </c>
    </row>
    <row r="36" spans="1:11" s="375" customFormat="1" ht="45">
      <c r="A36" s="376"/>
      <c r="B36" s="376"/>
      <c r="C36" s="360"/>
      <c r="D36" s="359" t="s">
        <v>225</v>
      </c>
      <c r="E36" s="428">
        <v>1600000</v>
      </c>
      <c r="F36" s="428"/>
      <c r="G36" s="388" t="s">
        <v>102</v>
      </c>
      <c r="H36" s="388"/>
      <c r="I36" s="388"/>
      <c r="J36" s="352" t="s">
        <v>227</v>
      </c>
      <c r="K36" s="368"/>
    </row>
    <row r="37" spans="1:11" s="375" customFormat="1" ht="56.25">
      <c r="A37" s="376"/>
      <c r="B37" s="376"/>
      <c r="C37" s="360"/>
      <c r="D37" s="359" t="s">
        <v>226</v>
      </c>
      <c r="E37" s="423">
        <v>500000</v>
      </c>
      <c r="F37" s="423"/>
      <c r="G37" s="388"/>
      <c r="H37" s="388"/>
      <c r="I37" s="388" t="s">
        <v>102</v>
      </c>
      <c r="J37" s="352" t="s">
        <v>658</v>
      </c>
      <c r="K37" s="368"/>
    </row>
    <row r="38" spans="1:11" s="375" customFormat="1" ht="22.5">
      <c r="A38" s="376"/>
      <c r="B38" s="379"/>
      <c r="C38" s="360"/>
      <c r="D38" s="407" t="s">
        <v>315</v>
      </c>
      <c r="E38" s="422">
        <v>2800000</v>
      </c>
      <c r="F38" s="422"/>
      <c r="G38" s="388"/>
      <c r="H38" s="388"/>
      <c r="I38" s="388" t="s">
        <v>102</v>
      </c>
      <c r="J38" s="352" t="s">
        <v>369</v>
      </c>
    </row>
    <row r="39" spans="1:11" s="375" customFormat="1" ht="33.75">
      <c r="A39" s="376"/>
      <c r="B39" s="379"/>
      <c r="C39" s="360"/>
      <c r="D39" s="359" t="s">
        <v>237</v>
      </c>
      <c r="E39" s="422">
        <v>800000</v>
      </c>
      <c r="F39" s="422"/>
      <c r="G39" s="388"/>
      <c r="I39" s="388" t="s">
        <v>102</v>
      </c>
      <c r="J39" s="352" t="s">
        <v>238</v>
      </c>
    </row>
    <row r="40" spans="1:11" s="375" customFormat="1" ht="22.5">
      <c r="A40" s="376"/>
      <c r="B40" s="379"/>
      <c r="C40" s="360"/>
      <c r="D40" s="359" t="s">
        <v>235</v>
      </c>
      <c r="E40" s="422">
        <v>2000000</v>
      </c>
      <c r="F40" s="422"/>
      <c r="G40" s="388"/>
      <c r="H40" s="388"/>
      <c r="I40" s="388" t="s">
        <v>102</v>
      </c>
      <c r="J40" s="352" t="s">
        <v>236</v>
      </c>
    </row>
    <row r="41" spans="1:11" s="375" customFormat="1" ht="45">
      <c r="A41" s="376"/>
      <c r="B41" s="379"/>
      <c r="C41" s="360"/>
      <c r="D41" s="407" t="s">
        <v>316</v>
      </c>
      <c r="E41" s="392">
        <v>4500000</v>
      </c>
      <c r="F41" s="392"/>
      <c r="G41" s="388"/>
      <c r="H41" s="388" t="s">
        <v>102</v>
      </c>
      <c r="I41" s="388"/>
      <c r="J41" s="352" t="s">
        <v>234</v>
      </c>
    </row>
    <row r="42" spans="1:11" s="375" customFormat="1" ht="36.75" customHeight="1">
      <c r="A42" s="376"/>
      <c r="B42" s="379"/>
      <c r="C42" s="360"/>
      <c r="D42" s="359" t="s">
        <v>242</v>
      </c>
      <c r="E42" s="392">
        <v>2000000</v>
      </c>
      <c r="F42" s="392"/>
      <c r="G42" s="388"/>
      <c r="H42" s="388" t="s">
        <v>102</v>
      </c>
      <c r="I42" s="388"/>
      <c r="J42" s="352" t="s">
        <v>243</v>
      </c>
    </row>
    <row r="43" spans="1:11" s="375" customFormat="1" ht="56.25">
      <c r="A43" s="376"/>
      <c r="B43" s="379"/>
      <c r="C43" s="360"/>
      <c r="D43" s="359" t="s">
        <v>241</v>
      </c>
      <c r="E43" s="392">
        <v>2500000</v>
      </c>
      <c r="F43" s="392"/>
      <c r="G43" s="388"/>
      <c r="H43" s="388" t="s">
        <v>102</v>
      </c>
      <c r="I43" s="388"/>
      <c r="J43" s="352" t="s">
        <v>244</v>
      </c>
    </row>
    <row r="44" spans="1:11" s="375" customFormat="1" ht="135">
      <c r="A44" s="376"/>
      <c r="B44" s="379"/>
      <c r="C44" s="360"/>
      <c r="D44" s="407" t="s">
        <v>317</v>
      </c>
      <c r="E44" s="392">
        <v>2000000</v>
      </c>
      <c r="F44" s="392"/>
      <c r="G44" s="388"/>
      <c r="H44" s="388" t="s">
        <v>102</v>
      </c>
      <c r="I44" s="388"/>
      <c r="J44" s="352" t="s">
        <v>228</v>
      </c>
    </row>
    <row r="45" spans="1:11" s="375" customFormat="1" ht="56.25">
      <c r="A45" s="376"/>
      <c r="B45" s="379"/>
      <c r="C45" s="360"/>
      <c r="D45" s="407" t="s">
        <v>318</v>
      </c>
      <c r="E45" s="392">
        <v>6500000</v>
      </c>
      <c r="F45" s="392"/>
      <c r="G45" s="388"/>
      <c r="H45" s="388" t="s">
        <v>102</v>
      </c>
      <c r="I45" s="388"/>
      <c r="J45" s="352" t="s">
        <v>233</v>
      </c>
    </row>
    <row r="46" spans="1:11" s="375" customFormat="1" ht="90">
      <c r="A46" s="376"/>
      <c r="B46" s="379"/>
      <c r="C46" s="360"/>
      <c r="D46" s="359" t="s">
        <v>248</v>
      </c>
      <c r="E46" s="392">
        <v>3900000</v>
      </c>
      <c r="F46" s="392"/>
      <c r="G46" s="388"/>
      <c r="H46" s="388" t="s">
        <v>102</v>
      </c>
      <c r="I46" s="388"/>
      <c r="J46" s="352" t="s">
        <v>370</v>
      </c>
    </row>
    <row r="47" spans="1:11" s="375" customFormat="1" ht="56.25">
      <c r="A47" s="376"/>
      <c r="B47" s="379"/>
      <c r="C47" s="360"/>
      <c r="D47" s="359" t="s">
        <v>249</v>
      </c>
      <c r="E47" s="392">
        <v>2600000</v>
      </c>
      <c r="F47" s="392"/>
      <c r="G47" s="388"/>
      <c r="H47" s="388" t="s">
        <v>102</v>
      </c>
      <c r="I47" s="388"/>
      <c r="J47" s="352" t="s">
        <v>355</v>
      </c>
    </row>
    <row r="48" spans="1:11" s="375" customFormat="1" ht="90">
      <c r="A48" s="376"/>
      <c r="B48" s="379"/>
      <c r="C48" s="360"/>
      <c r="D48" s="407" t="s">
        <v>319</v>
      </c>
      <c r="E48" s="392">
        <v>2000000</v>
      </c>
      <c r="F48" s="392"/>
      <c r="G48" s="388"/>
      <c r="H48" s="388" t="s">
        <v>102</v>
      </c>
      <c r="I48" s="388"/>
      <c r="J48" s="352" t="s">
        <v>660</v>
      </c>
    </row>
    <row r="49" spans="1:11" s="375" customFormat="1" ht="112.5">
      <c r="A49" s="376"/>
      <c r="B49" s="379"/>
      <c r="C49" s="360"/>
      <c r="D49" s="408" t="s">
        <v>320</v>
      </c>
      <c r="E49" s="392">
        <v>4000000</v>
      </c>
      <c r="F49" s="392"/>
      <c r="G49" s="388"/>
      <c r="H49" s="388" t="s">
        <v>102</v>
      </c>
      <c r="I49" s="388"/>
      <c r="J49" s="352" t="s">
        <v>344</v>
      </c>
    </row>
    <row r="50" spans="1:11" s="375" customFormat="1" ht="33.75">
      <c r="A50" s="376"/>
      <c r="B50" s="376"/>
      <c r="C50" s="360"/>
      <c r="D50" s="408" t="s">
        <v>321</v>
      </c>
      <c r="E50" s="415">
        <v>3000000</v>
      </c>
      <c r="F50" s="415"/>
      <c r="G50" s="388"/>
      <c r="H50" s="388" t="s">
        <v>102</v>
      </c>
      <c r="I50" s="388"/>
      <c r="J50" s="352" t="s">
        <v>251</v>
      </c>
      <c r="K50" s="368"/>
    </row>
    <row r="51" spans="1:11" s="375" customFormat="1" ht="45">
      <c r="A51" s="378">
        <v>4</v>
      </c>
      <c r="B51" s="380">
        <v>6</v>
      </c>
      <c r="C51" s="364"/>
      <c r="D51" s="433" t="s">
        <v>376</v>
      </c>
      <c r="E51" s="400">
        <v>35000000</v>
      </c>
      <c r="F51" s="400"/>
      <c r="G51" s="388"/>
      <c r="H51" s="388" t="s">
        <v>102</v>
      </c>
      <c r="I51" s="388"/>
      <c r="J51" s="352" t="s">
        <v>384</v>
      </c>
    </row>
    <row r="52" spans="1:11" s="375" customFormat="1" ht="78.75">
      <c r="A52" s="378"/>
      <c r="B52" s="380"/>
      <c r="C52" s="358"/>
      <c r="D52" s="408" t="s">
        <v>327</v>
      </c>
      <c r="E52" s="392">
        <v>1500000</v>
      </c>
      <c r="F52" s="392"/>
      <c r="G52" s="388"/>
      <c r="H52" s="388" t="s">
        <v>102</v>
      </c>
      <c r="I52" s="388"/>
      <c r="J52" s="352" t="s">
        <v>341</v>
      </c>
    </row>
    <row r="53" spans="1:11" s="375" customFormat="1" ht="67.5">
      <c r="A53" s="378"/>
      <c r="B53" s="380"/>
      <c r="C53" s="358"/>
      <c r="D53" s="408" t="s">
        <v>377</v>
      </c>
      <c r="E53" s="420">
        <v>9500000</v>
      </c>
      <c r="F53" s="420"/>
      <c r="G53" s="388"/>
      <c r="H53" s="388" t="s">
        <v>102</v>
      </c>
      <c r="I53" s="388"/>
      <c r="J53" s="406" t="s">
        <v>378</v>
      </c>
    </row>
    <row r="54" spans="1:11" s="375" customFormat="1" ht="67.5">
      <c r="A54" s="378"/>
      <c r="B54" s="380"/>
      <c r="C54" s="358"/>
      <c r="D54" s="408" t="s">
        <v>328</v>
      </c>
      <c r="E54" s="422">
        <v>2000000</v>
      </c>
      <c r="F54" s="422"/>
      <c r="G54" s="388"/>
      <c r="H54" s="388"/>
      <c r="I54" s="388" t="s">
        <v>102</v>
      </c>
      <c r="J54" s="352" t="s">
        <v>305</v>
      </c>
    </row>
    <row r="55" spans="1:11" s="375" customFormat="1" ht="90">
      <c r="A55" s="378"/>
      <c r="B55" s="380"/>
      <c r="C55" s="358"/>
      <c r="D55" s="408" t="s">
        <v>329</v>
      </c>
      <c r="E55" s="392">
        <v>13000000</v>
      </c>
      <c r="F55" s="392"/>
      <c r="G55" s="388"/>
      <c r="H55" s="388" t="s">
        <v>102</v>
      </c>
      <c r="I55" s="388"/>
      <c r="J55" s="352" t="s">
        <v>339</v>
      </c>
    </row>
    <row r="56" spans="1:11" s="375" customFormat="1" ht="78.75">
      <c r="A56" s="378"/>
      <c r="B56" s="378"/>
      <c r="C56" s="360"/>
      <c r="D56" s="408" t="s">
        <v>330</v>
      </c>
      <c r="E56" s="392">
        <v>9000000</v>
      </c>
      <c r="F56" s="392"/>
      <c r="G56" s="388"/>
      <c r="H56" s="388" t="s">
        <v>102</v>
      </c>
      <c r="I56" s="388"/>
      <c r="J56" s="352" t="s">
        <v>340</v>
      </c>
    </row>
    <row r="57" spans="1:11" s="375" customFormat="1" ht="59.25" customHeight="1">
      <c r="A57" s="378">
        <v>5</v>
      </c>
      <c r="B57" s="380">
        <v>3</v>
      </c>
      <c r="C57" s="361" t="s">
        <v>125</v>
      </c>
      <c r="D57" s="432" t="s">
        <v>374</v>
      </c>
      <c r="E57" s="392">
        <v>35000000</v>
      </c>
      <c r="F57" s="392"/>
      <c r="G57" s="388"/>
      <c r="H57" s="388"/>
      <c r="I57" s="388" t="s">
        <v>102</v>
      </c>
      <c r="J57" s="352" t="s">
        <v>353</v>
      </c>
    </row>
    <row r="58" spans="1:11" s="375" customFormat="1" ht="42.75" customHeight="1">
      <c r="A58" s="378"/>
      <c r="B58" s="380"/>
      <c r="C58" s="421">
        <f>+E59+E60+E64+E65+E67</f>
        <v>10625000</v>
      </c>
      <c r="D58" s="408" t="s">
        <v>371</v>
      </c>
      <c r="E58" s="392"/>
      <c r="F58" s="392"/>
      <c r="G58" s="388"/>
      <c r="H58" s="388"/>
      <c r="I58" s="388" t="s">
        <v>102</v>
      </c>
      <c r="J58" s="352" t="s">
        <v>664</v>
      </c>
    </row>
    <row r="59" spans="1:11" s="375" customFormat="1" ht="49.5" customHeight="1">
      <c r="A59" s="378"/>
      <c r="B59" s="380"/>
      <c r="C59" s="421">
        <f>+E57-C58</f>
        <v>24375000</v>
      </c>
      <c r="D59" s="359" t="s">
        <v>256</v>
      </c>
      <c r="E59" s="422">
        <v>4425000</v>
      </c>
      <c r="F59" s="422"/>
      <c r="G59" s="388"/>
      <c r="H59" s="388"/>
      <c r="I59" s="388" t="s">
        <v>102</v>
      </c>
      <c r="J59" s="352" t="s">
        <v>257</v>
      </c>
    </row>
    <row r="60" spans="1:11" s="375" customFormat="1" ht="74.25" customHeight="1">
      <c r="A60" s="378"/>
      <c r="B60" s="380"/>
      <c r="C60" s="419"/>
      <c r="D60" s="359" t="s">
        <v>258</v>
      </c>
      <c r="E60" s="422">
        <v>1000000</v>
      </c>
      <c r="F60" s="422"/>
      <c r="G60" s="388"/>
      <c r="H60" s="388"/>
      <c r="I60" s="388" t="s">
        <v>102</v>
      </c>
      <c r="J60" s="352" t="s">
        <v>372</v>
      </c>
    </row>
    <row r="61" spans="1:11" s="375" customFormat="1" ht="33.75">
      <c r="A61" s="378"/>
      <c r="B61" s="380"/>
      <c r="C61" s="356"/>
      <c r="D61" s="408" t="s">
        <v>322</v>
      </c>
      <c r="E61" s="427">
        <v>3970000</v>
      </c>
      <c r="F61" s="427"/>
      <c r="G61" s="388" t="s">
        <v>102</v>
      </c>
      <c r="H61" s="388"/>
      <c r="I61" s="388"/>
      <c r="J61" s="352" t="s">
        <v>343</v>
      </c>
    </row>
    <row r="62" spans="1:11" s="375" customFormat="1" ht="45">
      <c r="A62" s="378"/>
      <c r="B62" s="380"/>
      <c r="C62" s="356"/>
      <c r="D62" s="359" t="s">
        <v>261</v>
      </c>
      <c r="E62" s="427">
        <v>1970000</v>
      </c>
      <c r="F62" s="427"/>
      <c r="G62" s="388" t="s">
        <v>102</v>
      </c>
      <c r="H62" s="388"/>
      <c r="I62" s="388"/>
      <c r="J62" s="352" t="s">
        <v>336</v>
      </c>
    </row>
    <row r="63" spans="1:11" s="375" customFormat="1" ht="56.25">
      <c r="A63" s="378"/>
      <c r="B63" s="380"/>
      <c r="C63" s="356"/>
      <c r="D63" s="359" t="s">
        <v>262</v>
      </c>
      <c r="E63" s="427">
        <v>1200000</v>
      </c>
      <c r="F63" s="427"/>
      <c r="G63" s="388" t="s">
        <v>102</v>
      </c>
      <c r="H63" s="388"/>
      <c r="I63" s="388"/>
      <c r="J63" s="352" t="s">
        <v>342</v>
      </c>
    </row>
    <row r="64" spans="1:11" s="375" customFormat="1" ht="33.75">
      <c r="A64" s="378"/>
      <c r="B64" s="380"/>
      <c r="C64" s="419">
        <f>SUM(E64:E65)+E67</f>
        <v>5200000</v>
      </c>
      <c r="D64" s="359" t="s">
        <v>263</v>
      </c>
      <c r="E64" s="422">
        <v>800000</v>
      </c>
      <c r="F64" s="422"/>
      <c r="G64" s="388"/>
      <c r="H64" s="388"/>
      <c r="I64" s="388" t="s">
        <v>102</v>
      </c>
      <c r="J64" s="352" t="s">
        <v>266</v>
      </c>
    </row>
    <row r="65" spans="1:11" s="375" customFormat="1" ht="78.75">
      <c r="A65" s="378"/>
      <c r="B65" s="380"/>
      <c r="C65" s="360"/>
      <c r="D65" s="408" t="s">
        <v>373</v>
      </c>
      <c r="E65" s="422">
        <v>4300000</v>
      </c>
      <c r="F65" s="422"/>
      <c r="G65" s="388"/>
      <c r="H65" s="388"/>
      <c r="I65" s="388" t="s">
        <v>102</v>
      </c>
      <c r="J65" s="352" t="s">
        <v>268</v>
      </c>
    </row>
    <row r="66" spans="1:11" s="375" customFormat="1" ht="45">
      <c r="A66" s="378"/>
      <c r="B66" s="378"/>
      <c r="C66" s="360"/>
      <c r="D66" s="408" t="s">
        <v>323</v>
      </c>
      <c r="E66" s="422">
        <v>4300000</v>
      </c>
      <c r="F66" s="422"/>
      <c r="G66" s="388"/>
      <c r="H66" s="388"/>
      <c r="I66" s="388" t="s">
        <v>102</v>
      </c>
      <c r="J66" s="352" t="s">
        <v>274</v>
      </c>
    </row>
    <row r="67" spans="1:11" s="375" customFormat="1" ht="45">
      <c r="A67" s="378"/>
      <c r="B67" s="378"/>
      <c r="C67" s="360"/>
      <c r="D67" s="359" t="s">
        <v>269</v>
      </c>
      <c r="E67" s="422">
        <v>100000</v>
      </c>
      <c r="F67" s="422"/>
      <c r="G67" s="388"/>
      <c r="H67" s="388"/>
      <c r="I67" s="388" t="s">
        <v>102</v>
      </c>
      <c r="J67" s="352" t="s">
        <v>664</v>
      </c>
    </row>
    <row r="68" spans="1:11" s="375" customFormat="1" ht="22.5">
      <c r="A68" s="378"/>
      <c r="B68" s="378"/>
      <c r="C68" s="360"/>
      <c r="D68" s="359" t="s">
        <v>275</v>
      </c>
      <c r="E68" s="422">
        <v>0</v>
      </c>
      <c r="F68" s="422"/>
      <c r="G68" s="388"/>
      <c r="H68" s="388"/>
      <c r="I68" s="388" t="s">
        <v>102</v>
      </c>
      <c r="J68" s="352" t="s">
        <v>276</v>
      </c>
    </row>
    <row r="69" spans="1:11" s="375" customFormat="1" ht="45">
      <c r="A69" s="378"/>
      <c r="B69" s="378"/>
      <c r="C69" s="360"/>
      <c r="D69" s="359" t="s">
        <v>304</v>
      </c>
      <c r="E69" s="427">
        <v>4200000</v>
      </c>
      <c r="F69" s="427"/>
      <c r="G69" s="388" t="s">
        <v>102</v>
      </c>
      <c r="H69" s="388"/>
      <c r="I69" s="388"/>
      <c r="J69" s="352" t="s">
        <v>337</v>
      </c>
    </row>
    <row r="70" spans="1:11" s="375" customFormat="1" ht="56.25">
      <c r="A70" s="378"/>
      <c r="B70" s="380"/>
      <c r="C70" s="419"/>
      <c r="D70" s="359" t="s">
        <v>271</v>
      </c>
      <c r="E70" s="427">
        <v>1300000</v>
      </c>
      <c r="F70" s="427"/>
      <c r="G70" s="388" t="s">
        <v>102</v>
      </c>
      <c r="H70" s="388"/>
      <c r="I70" s="388"/>
      <c r="J70" s="352" t="s">
        <v>337</v>
      </c>
    </row>
    <row r="71" spans="1:11" s="375" customFormat="1" ht="45">
      <c r="A71" s="378"/>
      <c r="B71" s="380"/>
      <c r="C71" s="356"/>
      <c r="D71" s="359" t="s">
        <v>278</v>
      </c>
      <c r="E71" s="427">
        <v>1300000</v>
      </c>
      <c r="F71" s="427"/>
      <c r="G71" s="388" t="s">
        <v>102</v>
      </c>
      <c r="H71" s="388"/>
      <c r="I71" s="388"/>
      <c r="J71" s="352" t="s">
        <v>337</v>
      </c>
    </row>
    <row r="72" spans="1:11" s="375" customFormat="1" ht="45">
      <c r="A72" s="378"/>
      <c r="B72" s="380"/>
      <c r="C72" s="356"/>
      <c r="D72" s="359" t="s">
        <v>352</v>
      </c>
      <c r="E72" s="427">
        <v>1600000</v>
      </c>
      <c r="F72" s="427"/>
      <c r="G72" s="388" t="s">
        <v>102</v>
      </c>
      <c r="H72" s="388"/>
      <c r="I72" s="388"/>
      <c r="J72" s="352" t="s">
        <v>337</v>
      </c>
    </row>
    <row r="73" spans="1:11" s="375" customFormat="1" ht="41.25" customHeight="1">
      <c r="A73" s="378"/>
      <c r="B73" s="378"/>
      <c r="C73" s="360"/>
      <c r="D73" s="408" t="s">
        <v>324</v>
      </c>
      <c r="E73" s="392">
        <v>8886000</v>
      </c>
      <c r="F73" s="392"/>
      <c r="G73" s="388"/>
      <c r="H73" s="388" t="s">
        <v>102</v>
      </c>
      <c r="I73" s="388"/>
      <c r="J73" s="352" t="s">
        <v>285</v>
      </c>
    </row>
    <row r="74" spans="1:11" s="375" customFormat="1" ht="22.5">
      <c r="A74" s="378"/>
      <c r="B74" s="378"/>
      <c r="C74" s="360"/>
      <c r="D74" s="359" t="s">
        <v>280</v>
      </c>
      <c r="E74" s="392">
        <v>1000000</v>
      </c>
      <c r="F74" s="392"/>
      <c r="G74" s="388"/>
      <c r="H74" s="388"/>
      <c r="I74" s="388"/>
      <c r="J74" s="352" t="s">
        <v>282</v>
      </c>
    </row>
    <row r="75" spans="1:11" s="375" customFormat="1" ht="22.5">
      <c r="A75" s="378"/>
      <c r="B75" s="378"/>
      <c r="C75" s="360"/>
      <c r="D75" s="359" t="s">
        <v>284</v>
      </c>
      <c r="E75" s="392">
        <v>7886000</v>
      </c>
      <c r="F75" s="392"/>
      <c r="G75" s="388"/>
      <c r="H75" s="388"/>
      <c r="I75" s="388"/>
      <c r="J75" s="352" t="s">
        <v>283</v>
      </c>
    </row>
    <row r="76" spans="1:11" s="375" customFormat="1" ht="56.25">
      <c r="A76" s="378"/>
      <c r="B76" s="378"/>
      <c r="C76" s="360"/>
      <c r="D76" s="408" t="s">
        <v>325</v>
      </c>
      <c r="E76" s="392">
        <v>3258000</v>
      </c>
      <c r="F76" s="392"/>
      <c r="G76" s="388"/>
      <c r="H76" s="388" t="s">
        <v>102</v>
      </c>
      <c r="I76" s="388"/>
      <c r="J76" s="352" t="s">
        <v>338</v>
      </c>
    </row>
    <row r="77" spans="1:11" s="375" customFormat="1" ht="67.5">
      <c r="A77" s="378"/>
      <c r="B77" s="378"/>
      <c r="C77" s="360"/>
      <c r="D77" s="408" t="s">
        <v>326</v>
      </c>
      <c r="E77" s="392">
        <v>5151000</v>
      </c>
      <c r="F77" s="392"/>
      <c r="G77" s="388"/>
      <c r="H77" s="388" t="s">
        <v>102</v>
      </c>
      <c r="I77" s="388"/>
      <c r="J77" s="352" t="s">
        <v>288</v>
      </c>
    </row>
    <row r="78" spans="1:11" s="375" customFormat="1" ht="67.5">
      <c r="A78" s="376">
        <v>6</v>
      </c>
      <c r="B78" s="379">
        <v>4</v>
      </c>
      <c r="C78" s="356"/>
      <c r="D78" s="432" t="s">
        <v>381</v>
      </c>
      <c r="E78" s="412">
        <v>45000000</v>
      </c>
      <c r="F78" s="412"/>
      <c r="G78" s="388"/>
      <c r="H78" s="388"/>
      <c r="I78" s="388" t="s">
        <v>102</v>
      </c>
      <c r="J78" s="352" t="s">
        <v>383</v>
      </c>
      <c r="K78" s="368"/>
    </row>
    <row r="79" spans="1:11" s="375" customFormat="1" ht="90">
      <c r="A79" s="376"/>
      <c r="B79" s="376"/>
      <c r="C79" s="356"/>
      <c r="D79" s="359" t="s">
        <v>379</v>
      </c>
      <c r="E79" s="422">
        <v>30000000</v>
      </c>
      <c r="F79" s="422"/>
      <c r="G79" s="388"/>
      <c r="H79" s="388"/>
      <c r="I79" s="388" t="s">
        <v>102</v>
      </c>
      <c r="J79" s="352" t="s">
        <v>253</v>
      </c>
      <c r="K79" s="368"/>
    </row>
    <row r="80" spans="1:11" s="375" customFormat="1" ht="67.5">
      <c r="A80" s="376"/>
      <c r="B80" s="376"/>
      <c r="C80" s="360"/>
      <c r="D80" s="359" t="s">
        <v>380</v>
      </c>
      <c r="E80" s="422">
        <v>15000000</v>
      </c>
      <c r="F80" s="422"/>
      <c r="G80" s="388"/>
      <c r="H80" s="388"/>
      <c r="I80" s="388" t="s">
        <v>102</v>
      </c>
      <c r="J80" s="352" t="s">
        <v>253</v>
      </c>
      <c r="K80" s="368"/>
    </row>
    <row r="81" spans="1:10" s="375" customFormat="1" ht="12">
      <c r="A81" s="378"/>
      <c r="B81" s="380"/>
      <c r="C81" s="358"/>
      <c r="D81" s="408"/>
      <c r="E81" s="422"/>
      <c r="F81" s="422"/>
      <c r="G81" s="388"/>
      <c r="H81" s="388"/>
      <c r="I81" s="388"/>
      <c r="J81" s="352"/>
    </row>
    <row r="82" spans="1:10" s="375" customFormat="1" ht="12">
      <c r="A82" s="378"/>
      <c r="B82" s="380"/>
      <c r="C82" s="358"/>
      <c r="D82" s="408"/>
      <c r="E82" s="392"/>
      <c r="F82" s="392"/>
      <c r="G82" s="388"/>
      <c r="H82" s="388"/>
      <c r="I82" s="388"/>
      <c r="J82" s="352"/>
    </row>
    <row r="83" spans="1:10" s="375" customFormat="1" ht="12">
      <c r="A83" s="378"/>
      <c r="B83" s="378"/>
      <c r="C83" s="360"/>
      <c r="D83" s="408"/>
      <c r="E83" s="392"/>
      <c r="F83" s="392"/>
      <c r="G83" s="388"/>
      <c r="H83" s="388"/>
      <c r="I83" s="388"/>
      <c r="J83" s="352"/>
    </row>
    <row r="84" spans="1:10" s="375" customFormat="1" ht="12">
      <c r="A84" s="382"/>
      <c r="B84" s="382"/>
      <c r="C84" s="365"/>
      <c r="D84" s="366"/>
      <c r="E84" s="393"/>
      <c r="F84" s="393"/>
      <c r="G84" s="394"/>
      <c r="H84" s="388"/>
      <c r="I84" s="388"/>
      <c r="J84" s="383"/>
    </row>
    <row r="85" spans="1:10" ht="12">
      <c r="D85" s="353" t="s">
        <v>639</v>
      </c>
      <c r="E85" s="396">
        <f>SUM(E5:E84)</f>
        <v>735646000</v>
      </c>
      <c r="F85" s="396"/>
      <c r="H85" s="395"/>
      <c r="I85" s="395"/>
      <c r="J85" s="384" t="e">
        <f>+E87-J86</f>
        <v>#REF!</v>
      </c>
    </row>
    <row r="86" spans="1:10">
      <c r="D86" s="353" t="s">
        <v>640</v>
      </c>
      <c r="E86" s="385">
        <f>+E85-10000000</f>
        <v>725646000</v>
      </c>
      <c r="I86" s="386" t="s">
        <v>642</v>
      </c>
      <c r="J86" s="403" t="e">
        <f>+สรุปสระบุรี2555!D12-สรุปสระบุรี2555!#REF!</f>
        <v>#REF!</v>
      </c>
    </row>
    <row r="87" spans="1:10">
      <c r="D87" s="353" t="s">
        <v>641</v>
      </c>
      <c r="E87" s="385">
        <v>148616500</v>
      </c>
      <c r="I87" s="386">
        <v>1</v>
      </c>
      <c r="J87" s="403">
        <f>+สรุปสระบุรี2555!F10-10000000</f>
        <v>115716000</v>
      </c>
    </row>
    <row r="88" spans="1:10">
      <c r="I88" s="386">
        <v>2</v>
      </c>
      <c r="J88" s="403">
        <f>+สรุปสระบุรี2555!H10</f>
        <v>37669000</v>
      </c>
    </row>
    <row r="89" spans="1:10">
      <c r="I89" s="386">
        <v>3</v>
      </c>
      <c r="J89" s="403">
        <f>+สรุปสระบุรี2555!J10</f>
        <v>151157000</v>
      </c>
    </row>
  </sheetData>
  <mergeCells count="8">
    <mergeCell ref="I3:I4"/>
    <mergeCell ref="J3:J4"/>
    <mergeCell ref="A3:A4"/>
    <mergeCell ref="B3:B4"/>
    <mergeCell ref="C3:C4"/>
    <mergeCell ref="D3:D4"/>
    <mergeCell ref="E3:E4"/>
    <mergeCell ref="G3:H3"/>
  </mergeCells>
  <phoneticPr fontId="126" type="noConversion"/>
  <printOptions horizontalCentered="1"/>
  <pageMargins left="0.35433070866141703" right="0.196850393700787" top="0.74803149606299202" bottom="0.59055118110236204" header="0.35433070866141703" footer="0.15748031496063"/>
  <pageSetup paperSize="9" orientation="landscape" r:id="rId1"/>
  <headerFooter>
    <oddFooter>&amp;L&amp;Z&amp;F
&amp;F&amp;A
&amp;C&amp;P/&amp;N&amp;R&amp;D&amp;T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FF0000"/>
  </sheetPr>
  <dimension ref="A1:M21"/>
  <sheetViews>
    <sheetView showGridLines="0" workbookViewId="0">
      <selection activeCell="F5" sqref="F5"/>
    </sheetView>
  </sheetViews>
  <sheetFormatPr defaultColWidth="9" defaultRowHeight="23.25"/>
  <cols>
    <col min="1" max="1" width="4.28515625" style="12" customWidth="1"/>
    <col min="2" max="2" width="43.140625" style="12" customWidth="1"/>
    <col min="3" max="3" width="7.140625" style="13" customWidth="1"/>
    <col min="4" max="4" width="14.140625" style="14" customWidth="1"/>
    <col min="5" max="5" width="7.140625" style="81" customWidth="1"/>
    <col min="6" max="6" width="14.140625" style="82" customWidth="1"/>
    <col min="7" max="7" width="7.140625" style="12" customWidth="1"/>
    <col min="8" max="8" width="16" style="12" customWidth="1"/>
    <col min="9" max="9" width="7.140625" style="12" customWidth="1"/>
    <col min="10" max="10" width="13.85546875" style="12" customWidth="1"/>
    <col min="11" max="12" width="9" style="12"/>
    <col min="13" max="13" width="14.7109375" style="12" bestFit="1" customWidth="1"/>
    <col min="14" max="16384" width="9" style="12"/>
  </cols>
  <sheetData>
    <row r="1" spans="1:13" s="9" customFormat="1" ht="26.25">
      <c r="A1" s="8" t="s">
        <v>68</v>
      </c>
      <c r="C1" s="10"/>
      <c r="D1" s="11"/>
      <c r="E1" s="79"/>
      <c r="F1" s="80"/>
    </row>
    <row r="3" spans="1:13" ht="22.5">
      <c r="A3" s="664" t="s">
        <v>35</v>
      </c>
      <c r="B3" s="664" t="s">
        <v>7</v>
      </c>
      <c r="C3" s="667" t="s">
        <v>66</v>
      </c>
      <c r="D3" s="668"/>
      <c r="E3" s="659" t="s">
        <v>67</v>
      </c>
      <c r="F3" s="673"/>
      <c r="G3" s="673"/>
      <c r="H3" s="660"/>
      <c r="I3" s="655" t="s">
        <v>116</v>
      </c>
      <c r="J3" s="656"/>
    </row>
    <row r="4" spans="1:13" ht="22.5">
      <c r="A4" s="665"/>
      <c r="B4" s="665"/>
      <c r="C4" s="669"/>
      <c r="D4" s="670"/>
      <c r="E4" s="659" t="s">
        <v>117</v>
      </c>
      <c r="F4" s="660"/>
      <c r="G4" s="661" t="s">
        <v>118</v>
      </c>
      <c r="H4" s="660"/>
      <c r="I4" s="657"/>
      <c r="J4" s="658"/>
    </row>
    <row r="5" spans="1:13" ht="22.5">
      <c r="A5" s="666"/>
      <c r="B5" s="666"/>
      <c r="C5" s="15" t="s">
        <v>36</v>
      </c>
      <c r="D5" s="16" t="s">
        <v>103</v>
      </c>
      <c r="E5" s="15" t="s">
        <v>36</v>
      </c>
      <c r="F5" s="16" t="s">
        <v>103</v>
      </c>
      <c r="G5" s="15" t="s">
        <v>36</v>
      </c>
      <c r="H5" s="16" t="s">
        <v>103</v>
      </c>
      <c r="I5" s="15" t="s">
        <v>36</v>
      </c>
      <c r="J5" s="16" t="s">
        <v>103</v>
      </c>
    </row>
    <row r="6" spans="1:13" ht="22.5">
      <c r="A6" s="17">
        <v>1</v>
      </c>
      <c r="B6" s="101" t="s">
        <v>119</v>
      </c>
      <c r="C6" s="18">
        <v>2</v>
      </c>
      <c r="D6" s="19">
        <v>130000000</v>
      </c>
      <c r="E6" s="18">
        <f>COUNTIF(ตารางคำนวณ!J5:J27, ตารางคำนวณ!$P$2)</f>
        <v>2</v>
      </c>
      <c r="F6" s="19">
        <f>SUMIF(ตารางคำนวณ!J5:J27, ตารางคำนวณ!$P$2,ตารางคำนวณ!$H$5:$H$27 )</f>
        <v>48940000</v>
      </c>
      <c r="G6" s="18">
        <f>COUNTIF(ตารางคำนวณ!L5:L27, ตารางคำนวณ!$P$2)</f>
        <v>0</v>
      </c>
      <c r="H6" s="19">
        <f>SUMIF(ตารางคำนวณ!L5:L27, ตารางคำนวณ!$P$2,ตารางคำนวณ!$H$5:$H$27 )</f>
        <v>0</v>
      </c>
      <c r="I6" s="18">
        <f>COUNTIF(ตารางคำนวณ!N5:N27, ตารางคำนวณ!$P$2)</f>
        <v>0</v>
      </c>
      <c r="J6" s="19">
        <f>SUMIF(ตารางคำนวณ!N5:N27, ตารางคำนวณ!$P$2,ตารางคำนวณ!$H$5:$H$27 )</f>
        <v>0</v>
      </c>
      <c r="M6" s="402">
        <f>+F6+H6+J6</f>
        <v>48940000</v>
      </c>
    </row>
    <row r="7" spans="1:13" ht="45">
      <c r="A7" s="20">
        <v>2</v>
      </c>
      <c r="B7" s="102" t="s">
        <v>120</v>
      </c>
      <c r="C7" s="18">
        <v>2</v>
      </c>
      <c r="D7" s="19">
        <v>80000000</v>
      </c>
      <c r="E7" s="18">
        <f>COUNTIF(ตารางคำนวณ!J28:J60, ตารางคำนวณ!$P$2)</f>
        <v>2</v>
      </c>
      <c r="F7" s="19">
        <f>SUMIF(ตารางคำนวณ!J28:J60, ตารางคำนวณ!$P$2,ตารางคำนวณ!$H$28:$H$60 )</f>
        <v>50500000</v>
      </c>
      <c r="G7" s="18">
        <f>COUNTIF(ตารางคำนวณ!L28:L60, ตารางคำนวณ!$P$2)</f>
        <v>0</v>
      </c>
      <c r="H7" s="19">
        <f>SUMIF(ตารางคำนวณ!L28:L60, ตารางคำนวณ!$P$2,ตารางคำนวณ!$H$28:$H$60 )</f>
        <v>0</v>
      </c>
      <c r="I7" s="18">
        <f>COUNTIF(ตารางคำนวณ!N28:N60, ตารางคำนวณ!$P$2)</f>
        <v>0</v>
      </c>
      <c r="J7" s="19">
        <f>SUMIF(ตารางคำนวณ!N28:N60, ตารางคำนวณ!$P$2,ตารางคำนวณ!$H$28:$H$60 )</f>
        <v>0</v>
      </c>
      <c r="M7" s="402">
        <f>+F7+H7+J7</f>
        <v>50500000</v>
      </c>
    </row>
    <row r="8" spans="1:13" ht="45">
      <c r="A8" s="20">
        <v>3</v>
      </c>
      <c r="B8" s="103" t="s">
        <v>127</v>
      </c>
      <c r="C8" s="18">
        <v>2</v>
      </c>
      <c r="D8" s="19">
        <v>80000000</v>
      </c>
      <c r="E8" s="18">
        <f>COUNTIF(ตารางคำนวณ!J61:J90, ตารางคำนวณ!$P$2)</f>
        <v>1</v>
      </c>
      <c r="F8" s="19">
        <f>SUMIF(ตารางคำนวณ!J61:J90, ตารางคำนวณ!$P$2,ตารางคำนวณ!$H$61:$H$90 )</f>
        <v>16276000</v>
      </c>
      <c r="G8" s="18">
        <f>COUNTIF(ตารางคำนวณ!L61:L90, ตารางคำนวณ!$P$2)</f>
        <v>0</v>
      </c>
      <c r="H8" s="19">
        <f>SUMIF(ตารางคำนวณ!L61:L90, ตารางคำนวณ!$P$2,ตารางคำนวณ!$H$61:$H$90 )</f>
        <v>0</v>
      </c>
      <c r="I8" s="18">
        <f>COUNTIF(ตารางคำนวณ!N61:N90, ตารางคำนวณ!$P$2)</f>
        <v>1</v>
      </c>
      <c r="J8" s="19">
        <f>SUMIF(ตารางคำนวณ!N61:N90, ตารางคำนวณ!$P$2,ตารางคำนวณ!$H$61:$H$90 )</f>
        <v>45000000</v>
      </c>
      <c r="M8" s="402">
        <f>+F8+H8+J8</f>
        <v>61276000</v>
      </c>
    </row>
    <row r="9" spans="1:13" ht="22.5">
      <c r="A9" s="671" t="s">
        <v>6</v>
      </c>
      <c r="B9" s="672"/>
      <c r="C9" s="121"/>
      <c r="D9" s="122">
        <v>10000000</v>
      </c>
      <c r="E9" s="121"/>
      <c r="F9" s="122">
        <f>D9</f>
        <v>10000000</v>
      </c>
      <c r="G9" s="121"/>
      <c r="H9" s="122"/>
      <c r="I9" s="121"/>
      <c r="J9" s="122"/>
      <c r="M9" s="402">
        <f>+F9+H9+J9</f>
        <v>10000000</v>
      </c>
    </row>
    <row r="10" spans="1:13">
      <c r="A10" s="662" t="s">
        <v>37</v>
      </c>
      <c r="B10" s="663"/>
      <c r="C10" s="154">
        <v>6</v>
      </c>
      <c r="D10" s="155">
        <v>290000000</v>
      </c>
      <c r="E10" s="156">
        <f>SUM(E6:E8)</f>
        <v>5</v>
      </c>
      <c r="F10" s="157">
        <f>SUM(F6:F9)</f>
        <v>125716000</v>
      </c>
      <c r="G10" s="158">
        <f>SUM(G6:G8)</f>
        <v>0</v>
      </c>
      <c r="H10" s="159">
        <f>SUM(H6:H8)</f>
        <v>0</v>
      </c>
      <c r="I10" s="158">
        <f>SUM(I6:I8)</f>
        <v>1</v>
      </c>
      <c r="J10" s="159">
        <f>SUM(J6:J9)</f>
        <v>45000000</v>
      </c>
      <c r="M10" s="402">
        <f>+F10+H10+J10</f>
        <v>170716000</v>
      </c>
    </row>
    <row r="11" spans="1:13">
      <c r="B11" s="118" t="s">
        <v>121</v>
      </c>
      <c r="C11" s="115"/>
      <c r="D11" s="117">
        <v>158616500</v>
      </c>
      <c r="E11" s="116"/>
      <c r="F11" s="401">
        <f>+D11-F10</f>
        <v>32900500</v>
      </c>
    </row>
    <row r="12" spans="1:13">
      <c r="B12" s="63"/>
      <c r="D12" s="351">
        <f>D11-F10</f>
        <v>32900500</v>
      </c>
      <c r="E12" s="95"/>
      <c r="F12" s="95"/>
    </row>
    <row r="13" spans="1:13" ht="22.5">
      <c r="A13" s="104"/>
      <c r="B13" s="104"/>
      <c r="C13" s="105"/>
      <c r="D13" s="106"/>
      <c r="E13" s="95"/>
      <c r="F13" s="95"/>
    </row>
    <row r="14" spans="1:13" ht="30">
      <c r="A14" s="104" t="s">
        <v>298</v>
      </c>
      <c r="B14" s="104" t="s">
        <v>300</v>
      </c>
      <c r="C14" s="105"/>
      <c r="D14" s="107"/>
      <c r="E14" s="95"/>
      <c r="F14" s="95"/>
    </row>
    <row r="15" spans="1:13" ht="22.5">
      <c r="A15" s="104"/>
      <c r="B15" s="104" t="s">
        <v>299</v>
      </c>
      <c r="C15" s="105"/>
      <c r="D15" s="109"/>
      <c r="E15" s="95"/>
      <c r="F15" s="95"/>
    </row>
    <row r="16" spans="1:13" ht="22.5">
      <c r="A16" s="104"/>
      <c r="B16" s="108"/>
      <c r="C16" s="105"/>
      <c r="D16" s="153"/>
      <c r="E16" s="95"/>
      <c r="F16" s="95"/>
    </row>
    <row r="17" spans="1:6" ht="22.5">
      <c r="A17" s="104"/>
      <c r="B17" s="104"/>
      <c r="C17" s="105"/>
      <c r="D17" s="107"/>
      <c r="E17" s="95"/>
      <c r="F17" s="95"/>
    </row>
    <row r="18" spans="1:6" ht="22.5">
      <c r="A18" s="104"/>
      <c r="B18" s="104"/>
      <c r="C18" s="105"/>
      <c r="D18" s="107"/>
      <c r="E18" s="95"/>
      <c r="F18" s="95"/>
    </row>
    <row r="19" spans="1:6">
      <c r="A19" s="104"/>
      <c r="B19" s="104"/>
      <c r="C19" s="105"/>
      <c r="D19" s="110"/>
      <c r="E19" s="111"/>
      <c r="F19" s="111"/>
    </row>
    <row r="20" spans="1:6">
      <c r="A20" s="104"/>
      <c r="B20" s="104"/>
      <c r="C20" s="105"/>
      <c r="D20" s="106"/>
      <c r="E20" s="112"/>
      <c r="F20" s="113"/>
    </row>
    <row r="21" spans="1:6">
      <c r="A21" s="104"/>
      <c r="B21" s="104"/>
      <c r="C21" s="105"/>
      <c r="D21" s="106"/>
      <c r="E21" s="114"/>
      <c r="F21" s="113"/>
    </row>
  </sheetData>
  <mergeCells count="9">
    <mergeCell ref="A10:B10"/>
    <mergeCell ref="A3:A5"/>
    <mergeCell ref="B3:B5"/>
    <mergeCell ref="C3:D4"/>
    <mergeCell ref="I3:J4"/>
    <mergeCell ref="E4:F4"/>
    <mergeCell ref="G4:H4"/>
    <mergeCell ref="A9:B9"/>
    <mergeCell ref="E3:H3"/>
  </mergeCells>
  <phoneticPr fontId="126" type="noConversion"/>
  <printOptions horizontalCentered="1" verticalCentered="1"/>
  <pageMargins left="0.39370078740157483" right="0.35433070866141736" top="0.74803149606299213" bottom="0.74803149606299213" header="0.31496062992125984" footer="0.31496062992125984"/>
  <pageSetup paperSize="9" scale="88" orientation="landscape" r:id="rId1"/>
  <headerFooter alignWithMargins="0"/>
  <rowBreaks count="1" manualBreakCount="1">
    <brk id="15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R68"/>
  <sheetViews>
    <sheetView showGridLines="0" tabSelected="1" showWhiteSpace="0" view="pageLayout" zoomScaleSheetLayoutView="100" workbookViewId="0">
      <selection sqref="A1:M56"/>
    </sheetView>
  </sheetViews>
  <sheetFormatPr defaultColWidth="9" defaultRowHeight="11.25"/>
  <cols>
    <col min="1" max="1" width="5.7109375" style="627" customWidth="1"/>
    <col min="2" max="2" width="19" style="600" customWidth="1"/>
    <col min="3" max="3" width="6" style="600" hidden="1" customWidth="1"/>
    <col min="4" max="6" width="7.140625" style="600" hidden="1" customWidth="1"/>
    <col min="7" max="7" width="33" style="601" customWidth="1"/>
    <col min="8" max="8" width="12.85546875" style="602" customWidth="1"/>
    <col min="9" max="9" width="12" style="602" customWidth="1"/>
    <col min="10" max="10" width="12.85546875" style="602" customWidth="1"/>
    <col min="11" max="11" width="10.5703125" style="603" customWidth="1"/>
    <col min="12" max="12" width="34.42578125" style="604" customWidth="1"/>
    <col min="13" max="13" width="12.140625" style="604" customWidth="1"/>
    <col min="14" max="16384" width="9" style="600"/>
  </cols>
  <sheetData>
    <row r="1" spans="1:18">
      <c r="A1" s="594" t="s">
        <v>507</v>
      </c>
    </row>
    <row r="2" spans="1:18">
      <c r="A2" s="594" t="s">
        <v>100</v>
      </c>
      <c r="E2" s="600">
        <f>COUNT(E5:E54)</f>
        <v>32</v>
      </c>
      <c r="F2" s="600" t="e">
        <f>+F5+#REF!+F20+F40+F49+#REF!</f>
        <v>#REF!</v>
      </c>
    </row>
    <row r="3" spans="1:18" s="735" customFormat="1" ht="42.75" customHeight="1">
      <c r="A3" s="642" t="s">
        <v>27</v>
      </c>
      <c r="B3" s="644" t="s">
        <v>7</v>
      </c>
      <c r="C3" s="644" t="s">
        <v>645</v>
      </c>
      <c r="D3" s="642" t="s">
        <v>122</v>
      </c>
      <c r="E3" s="640" t="s">
        <v>8</v>
      </c>
      <c r="F3" s="649" t="s">
        <v>493</v>
      </c>
      <c r="G3" s="649" t="s">
        <v>140</v>
      </c>
      <c r="H3" s="651" t="s">
        <v>141</v>
      </c>
      <c r="I3" s="651" t="s">
        <v>494</v>
      </c>
      <c r="J3" s="651" t="s">
        <v>495</v>
      </c>
      <c r="K3" s="653" t="s">
        <v>773</v>
      </c>
      <c r="L3" s="646" t="s">
        <v>486</v>
      </c>
      <c r="M3" s="640" t="s">
        <v>487</v>
      </c>
      <c r="N3" s="734"/>
      <c r="O3" s="734"/>
      <c r="P3" s="734"/>
      <c r="Q3" s="734"/>
    </row>
    <row r="4" spans="1:18" s="607" customFormat="1" ht="9" customHeight="1">
      <c r="A4" s="643"/>
      <c r="B4" s="645"/>
      <c r="C4" s="645"/>
      <c r="D4" s="643"/>
      <c r="E4" s="641"/>
      <c r="F4" s="650"/>
      <c r="G4" s="650"/>
      <c r="H4" s="652"/>
      <c r="I4" s="652"/>
      <c r="J4" s="652"/>
      <c r="K4" s="654"/>
      <c r="L4" s="647"/>
      <c r="M4" s="648"/>
      <c r="N4" s="605"/>
      <c r="O4" s="605"/>
      <c r="P4" s="605"/>
      <c r="Q4" s="605"/>
      <c r="R4" s="606"/>
    </row>
    <row r="5" spans="1:18" ht="71.25" customHeight="1">
      <c r="A5" s="608">
        <v>1</v>
      </c>
      <c r="B5" s="589" t="s">
        <v>701</v>
      </c>
      <c r="C5" s="609">
        <v>1</v>
      </c>
      <c r="D5" s="609"/>
      <c r="E5" s="609"/>
      <c r="F5" s="609">
        <f>COUNT(F7:F19)</f>
        <v>11</v>
      </c>
      <c r="G5" s="595" t="s">
        <v>774</v>
      </c>
      <c r="H5" s="596">
        <v>73620000</v>
      </c>
      <c r="I5" s="596">
        <f>SUM(I6,I12,I17)</f>
        <v>72764500</v>
      </c>
      <c r="J5" s="610">
        <f>SUM(J6,J12,J17)</f>
        <v>855500</v>
      </c>
      <c r="K5" s="611">
        <f>SUM(K6,K12,K17)</f>
        <v>0</v>
      </c>
      <c r="L5" s="584" t="s">
        <v>716</v>
      </c>
      <c r="M5" s="584">
        <v>1</v>
      </c>
    </row>
    <row r="6" spans="1:18" ht="64.5" customHeight="1">
      <c r="A6" s="612"/>
      <c r="B6" s="490"/>
      <c r="C6" s="490">
        <v>1.1000000000000001</v>
      </c>
      <c r="D6" s="490"/>
      <c r="E6" s="490"/>
      <c r="F6" s="490"/>
      <c r="G6" s="488" t="s">
        <v>707</v>
      </c>
      <c r="H6" s="613"/>
      <c r="I6" s="613">
        <f>SUM(I7:I11)</f>
        <v>33281800</v>
      </c>
      <c r="J6" s="613">
        <f>SUM(J7:J11)</f>
        <v>0</v>
      </c>
      <c r="K6" s="614">
        <f>SUM(K7:K11)</f>
        <v>0</v>
      </c>
      <c r="L6" s="615" t="s">
        <v>677</v>
      </c>
      <c r="M6" s="615"/>
    </row>
    <row r="7" spans="1:18" ht="66.75" customHeight="1">
      <c r="A7" s="612"/>
      <c r="B7" s="490"/>
      <c r="C7" s="490" t="s">
        <v>436</v>
      </c>
      <c r="D7" s="490" t="s">
        <v>436</v>
      </c>
      <c r="E7" s="490">
        <v>1</v>
      </c>
      <c r="F7" s="490">
        <v>1</v>
      </c>
      <c r="G7" s="490" t="s">
        <v>708</v>
      </c>
      <c r="H7" s="616">
        <v>9780000</v>
      </c>
      <c r="I7" s="616">
        <v>9780000</v>
      </c>
      <c r="J7" s="616"/>
      <c r="K7" s="614"/>
      <c r="L7" s="615" t="s">
        <v>710</v>
      </c>
      <c r="M7" s="615"/>
    </row>
    <row r="8" spans="1:18" ht="42" customHeight="1">
      <c r="A8" s="612"/>
      <c r="B8" s="490"/>
      <c r="C8" s="490" t="s">
        <v>437</v>
      </c>
      <c r="D8" s="490" t="s">
        <v>437</v>
      </c>
      <c r="E8" s="490">
        <v>2</v>
      </c>
      <c r="F8" s="490">
        <v>2</v>
      </c>
      <c r="G8" s="490" t="s">
        <v>709</v>
      </c>
      <c r="H8" s="616">
        <v>18826000</v>
      </c>
      <c r="I8" s="616">
        <v>18826000</v>
      </c>
      <c r="J8" s="616"/>
      <c r="K8" s="614"/>
      <c r="L8" s="615" t="s">
        <v>199</v>
      </c>
      <c r="M8" s="615"/>
    </row>
    <row r="9" spans="1:18" ht="45">
      <c r="A9" s="612"/>
      <c r="B9" s="490"/>
      <c r="C9" s="490" t="s">
        <v>438</v>
      </c>
      <c r="D9" s="490" t="s">
        <v>438</v>
      </c>
      <c r="E9" s="490">
        <v>3</v>
      </c>
      <c r="F9" s="490">
        <v>3</v>
      </c>
      <c r="G9" s="490" t="s">
        <v>711</v>
      </c>
      <c r="H9" s="616">
        <v>927000</v>
      </c>
      <c r="I9" s="616">
        <v>927000</v>
      </c>
      <c r="J9" s="616"/>
      <c r="K9" s="614"/>
      <c r="L9" s="615" t="s">
        <v>485</v>
      </c>
      <c r="M9" s="615"/>
    </row>
    <row r="10" spans="1:18" ht="51.75" customHeight="1">
      <c r="A10" s="612"/>
      <c r="B10" s="490"/>
      <c r="C10" s="490" t="s">
        <v>439</v>
      </c>
      <c r="D10" s="490" t="s">
        <v>439</v>
      </c>
      <c r="E10" s="490">
        <v>4</v>
      </c>
      <c r="F10" s="490">
        <v>4</v>
      </c>
      <c r="G10" s="490" t="s">
        <v>714</v>
      </c>
      <c r="H10" s="616">
        <v>1144600</v>
      </c>
      <c r="I10" s="616">
        <v>1144600</v>
      </c>
      <c r="J10" s="616"/>
      <c r="K10" s="614"/>
      <c r="L10" s="615" t="s">
        <v>780</v>
      </c>
      <c r="M10" s="615"/>
    </row>
    <row r="11" spans="1:18" ht="41.25" customHeight="1">
      <c r="A11" s="612"/>
      <c r="B11" s="490"/>
      <c r="C11" s="490" t="s">
        <v>440</v>
      </c>
      <c r="D11" s="490" t="s">
        <v>440</v>
      </c>
      <c r="E11" s="490">
        <v>5</v>
      </c>
      <c r="F11" s="490">
        <v>5</v>
      </c>
      <c r="G11" s="490" t="s">
        <v>715</v>
      </c>
      <c r="H11" s="616">
        <v>2604200</v>
      </c>
      <c r="I11" s="616">
        <v>2604200</v>
      </c>
      <c r="J11" s="616"/>
      <c r="K11" s="614"/>
      <c r="L11" s="615" t="s">
        <v>712</v>
      </c>
      <c r="M11" s="615"/>
    </row>
    <row r="12" spans="1:18" ht="56.25">
      <c r="A12" s="612"/>
      <c r="B12" s="490"/>
      <c r="C12" s="490">
        <v>1.2</v>
      </c>
      <c r="D12" s="490"/>
      <c r="E12" s="490"/>
      <c r="F12" s="490"/>
      <c r="G12" s="488" t="s">
        <v>713</v>
      </c>
      <c r="H12" s="613"/>
      <c r="I12" s="613">
        <f>SUM(I13:I16)</f>
        <v>36082700</v>
      </c>
      <c r="J12" s="613">
        <f>SUM(J13:J16)</f>
        <v>0</v>
      </c>
      <c r="K12" s="614">
        <f>SUM(K13:K16)</f>
        <v>0</v>
      </c>
      <c r="L12" s="615"/>
      <c r="M12" s="615"/>
    </row>
    <row r="13" spans="1:18" ht="48.75" customHeight="1">
      <c r="A13" s="612"/>
      <c r="B13" s="490"/>
      <c r="C13" s="490" t="s">
        <v>441</v>
      </c>
      <c r="D13" s="490" t="s">
        <v>441</v>
      </c>
      <c r="E13" s="490">
        <v>6</v>
      </c>
      <c r="F13" s="490">
        <v>6</v>
      </c>
      <c r="G13" s="490" t="s">
        <v>717</v>
      </c>
      <c r="H13" s="616">
        <v>2795200</v>
      </c>
      <c r="I13" s="616">
        <v>2795200</v>
      </c>
      <c r="J13" s="616"/>
      <c r="K13" s="614"/>
      <c r="L13" s="615" t="s">
        <v>718</v>
      </c>
      <c r="M13" s="615"/>
    </row>
    <row r="14" spans="1:18" ht="48" customHeight="1">
      <c r="A14" s="612"/>
      <c r="B14" s="490"/>
      <c r="C14" s="490" t="s">
        <v>442</v>
      </c>
      <c r="D14" s="490" t="s">
        <v>442</v>
      </c>
      <c r="E14" s="490">
        <v>7</v>
      </c>
      <c r="F14" s="490">
        <v>7</v>
      </c>
      <c r="G14" s="490" t="s">
        <v>719</v>
      </c>
      <c r="H14" s="616">
        <v>4239000</v>
      </c>
      <c r="I14" s="616">
        <v>4239000</v>
      </c>
      <c r="J14" s="616"/>
      <c r="K14" s="614"/>
      <c r="L14" s="615" t="s">
        <v>720</v>
      </c>
      <c r="M14" s="615"/>
    </row>
    <row r="15" spans="1:18" ht="59.25" customHeight="1">
      <c r="A15" s="612"/>
      <c r="B15" s="490"/>
      <c r="C15" s="490" t="s">
        <v>443</v>
      </c>
      <c r="D15" s="490" t="s">
        <v>443</v>
      </c>
      <c r="E15" s="490">
        <v>8</v>
      </c>
      <c r="F15" s="490">
        <v>8</v>
      </c>
      <c r="G15" s="490" t="s">
        <v>721</v>
      </c>
      <c r="H15" s="616">
        <v>18492500</v>
      </c>
      <c r="I15" s="616">
        <v>18492500</v>
      </c>
      <c r="J15" s="616"/>
      <c r="K15" s="614"/>
      <c r="L15" s="615" t="s">
        <v>722</v>
      </c>
      <c r="M15" s="615"/>
    </row>
    <row r="16" spans="1:18" ht="33.75">
      <c r="A16" s="612"/>
      <c r="B16" s="490"/>
      <c r="C16" s="490" t="s">
        <v>444</v>
      </c>
      <c r="D16" s="490" t="s">
        <v>444</v>
      </c>
      <c r="E16" s="490">
        <v>9</v>
      </c>
      <c r="F16" s="490">
        <v>9</v>
      </c>
      <c r="G16" s="490" t="s">
        <v>723</v>
      </c>
      <c r="H16" s="616">
        <v>10556000</v>
      </c>
      <c r="I16" s="616">
        <v>10556000</v>
      </c>
      <c r="J16" s="616"/>
      <c r="K16" s="614"/>
      <c r="L16" s="615" t="s">
        <v>724</v>
      </c>
      <c r="M16" s="615"/>
    </row>
    <row r="17" spans="1:13" ht="45">
      <c r="A17" s="612"/>
      <c r="B17" s="617"/>
      <c r="C17" s="617">
        <v>1.3</v>
      </c>
      <c r="D17" s="617"/>
      <c r="E17" s="617"/>
      <c r="F17" s="617"/>
      <c r="G17" s="488" t="s">
        <v>725</v>
      </c>
      <c r="H17" s="616"/>
      <c r="I17" s="616">
        <f>SUM(I18,I19)</f>
        <v>3400000</v>
      </c>
      <c r="J17" s="616">
        <f>SUM(J18:J19)</f>
        <v>855500</v>
      </c>
      <c r="K17" s="614">
        <f>SUM(K18:K19)</f>
        <v>0</v>
      </c>
      <c r="L17" s="615"/>
      <c r="M17" s="615"/>
    </row>
    <row r="18" spans="1:13" ht="59.25" customHeight="1">
      <c r="A18" s="612"/>
      <c r="B18" s="617"/>
      <c r="C18" s="490" t="s">
        <v>445</v>
      </c>
      <c r="D18" s="490" t="s">
        <v>445</v>
      </c>
      <c r="E18" s="490">
        <v>10</v>
      </c>
      <c r="F18" s="490">
        <v>10</v>
      </c>
      <c r="G18" s="490" t="s">
        <v>726</v>
      </c>
      <c r="H18" s="616">
        <v>3400000</v>
      </c>
      <c r="I18" s="616">
        <v>3400000</v>
      </c>
      <c r="J18" s="616"/>
      <c r="K18" s="614"/>
      <c r="L18" s="615" t="s">
        <v>727</v>
      </c>
      <c r="M18" s="615"/>
    </row>
    <row r="19" spans="1:13" ht="36.75" customHeight="1">
      <c r="A19" s="612"/>
      <c r="B19" s="617"/>
      <c r="C19" s="490" t="s">
        <v>447</v>
      </c>
      <c r="D19" s="490" t="s">
        <v>447</v>
      </c>
      <c r="E19" s="490">
        <v>12</v>
      </c>
      <c r="F19" s="490">
        <v>12</v>
      </c>
      <c r="G19" s="490" t="s">
        <v>728</v>
      </c>
      <c r="H19" s="593">
        <v>855500</v>
      </c>
      <c r="I19" s="618"/>
      <c r="J19" s="619">
        <v>855500</v>
      </c>
      <c r="K19" s="600"/>
      <c r="L19" s="490" t="s">
        <v>729</v>
      </c>
      <c r="M19" s="615"/>
    </row>
    <row r="20" spans="1:13" ht="57" customHeight="1">
      <c r="A20" s="612">
        <v>2</v>
      </c>
      <c r="B20" s="591" t="s">
        <v>704</v>
      </c>
      <c r="C20" s="586">
        <v>3</v>
      </c>
      <c r="D20" s="586"/>
      <c r="E20" s="586"/>
      <c r="F20" s="586">
        <f>COUNT(F21:F39)</f>
        <v>14</v>
      </c>
      <c r="G20" s="615" t="s">
        <v>775</v>
      </c>
      <c r="H20" s="593">
        <v>32899000</v>
      </c>
      <c r="I20" s="593">
        <f>SUM(I21,I24,I27,I32,I36,I39)</f>
        <v>31564600</v>
      </c>
      <c r="J20" s="593">
        <f>SUM(J21,J24,J27,J32,J36,J39)</f>
        <v>1334400</v>
      </c>
      <c r="K20" s="614">
        <f>SUM(K21,K24,K27,K32,K36,K39)</f>
        <v>0</v>
      </c>
      <c r="L20" s="615" t="s">
        <v>735</v>
      </c>
      <c r="M20" s="615">
        <v>2</v>
      </c>
    </row>
    <row r="21" spans="1:13" ht="85.5" customHeight="1">
      <c r="A21" s="612"/>
      <c r="B21" s="490"/>
      <c r="C21" s="490">
        <v>3.1</v>
      </c>
      <c r="D21" s="490"/>
      <c r="E21" s="490"/>
      <c r="F21" s="490"/>
      <c r="G21" s="488" t="s">
        <v>730</v>
      </c>
      <c r="H21" s="593"/>
      <c r="I21" s="593">
        <f>SUM(I22,I23)</f>
        <v>22613000</v>
      </c>
      <c r="J21" s="593"/>
      <c r="K21" s="614"/>
      <c r="L21" s="615"/>
      <c r="M21" s="615"/>
    </row>
    <row r="22" spans="1:13" ht="70.5" customHeight="1">
      <c r="A22" s="612"/>
      <c r="B22" s="490"/>
      <c r="C22" s="490" t="s">
        <v>449</v>
      </c>
      <c r="D22" s="490" t="s">
        <v>449</v>
      </c>
      <c r="E22" s="490">
        <v>18</v>
      </c>
      <c r="F22" s="490">
        <v>18</v>
      </c>
      <c r="G22" s="617" t="s">
        <v>731</v>
      </c>
      <c r="H22" s="616">
        <v>5714000</v>
      </c>
      <c r="I22" s="616">
        <v>5714000</v>
      </c>
      <c r="J22" s="616"/>
      <c r="K22" s="614"/>
      <c r="L22" s="615" t="s">
        <v>732</v>
      </c>
      <c r="M22" s="615"/>
    </row>
    <row r="23" spans="1:13" ht="51.75" customHeight="1">
      <c r="A23" s="612"/>
      <c r="B23" s="490"/>
      <c r="C23" s="490" t="s">
        <v>450</v>
      </c>
      <c r="D23" s="490" t="s">
        <v>450</v>
      </c>
      <c r="E23" s="490">
        <v>19</v>
      </c>
      <c r="F23" s="490">
        <v>19</v>
      </c>
      <c r="G23" s="617" t="s">
        <v>733</v>
      </c>
      <c r="H23" s="616">
        <v>16899000</v>
      </c>
      <c r="I23" s="616">
        <v>16899000</v>
      </c>
      <c r="J23" s="616"/>
      <c r="K23" s="614"/>
      <c r="L23" s="615" t="s">
        <v>734</v>
      </c>
      <c r="M23" s="615"/>
    </row>
    <row r="24" spans="1:13" ht="56.25">
      <c r="A24" s="612"/>
      <c r="B24" s="617"/>
      <c r="C24" s="617">
        <v>3.2</v>
      </c>
      <c r="D24" s="617"/>
      <c r="E24" s="617"/>
      <c r="F24" s="617"/>
      <c r="G24" s="488" t="s">
        <v>736</v>
      </c>
      <c r="H24" s="593"/>
      <c r="I24" s="593">
        <f>SUM(I25,I26)</f>
        <v>1680200</v>
      </c>
      <c r="J24" s="593"/>
      <c r="K24" s="614"/>
      <c r="L24" s="615"/>
      <c r="M24" s="615"/>
    </row>
    <row r="25" spans="1:13" ht="57.75" customHeight="1">
      <c r="A25" s="612"/>
      <c r="B25" s="617"/>
      <c r="C25" s="490" t="s">
        <v>452</v>
      </c>
      <c r="D25" s="490" t="s">
        <v>452</v>
      </c>
      <c r="E25" s="490">
        <v>21</v>
      </c>
      <c r="F25" s="490">
        <v>21</v>
      </c>
      <c r="G25" s="490" t="s">
        <v>738</v>
      </c>
      <c r="H25" s="616">
        <v>1108200</v>
      </c>
      <c r="I25" s="616">
        <v>1108200</v>
      </c>
      <c r="J25" s="616"/>
      <c r="K25" s="614"/>
      <c r="L25" s="615" t="s">
        <v>737</v>
      </c>
      <c r="M25" s="615"/>
    </row>
    <row r="26" spans="1:13" ht="51" customHeight="1">
      <c r="A26" s="612"/>
      <c r="B26" s="490"/>
      <c r="C26" s="490" t="s">
        <v>453</v>
      </c>
      <c r="D26" s="490" t="s">
        <v>453</v>
      </c>
      <c r="E26" s="490">
        <v>22</v>
      </c>
      <c r="F26" s="490">
        <v>22</v>
      </c>
      <c r="G26" s="490" t="s">
        <v>739</v>
      </c>
      <c r="H26" s="616">
        <v>572000</v>
      </c>
      <c r="I26" s="616">
        <v>572000</v>
      </c>
      <c r="J26" s="616"/>
      <c r="K26" s="614"/>
      <c r="L26" s="615" t="s">
        <v>173</v>
      </c>
      <c r="M26" s="615"/>
    </row>
    <row r="27" spans="1:13" ht="51.75" customHeight="1">
      <c r="A27" s="612"/>
      <c r="B27" s="490"/>
      <c r="C27" s="490">
        <v>3.3</v>
      </c>
      <c r="D27" s="490"/>
      <c r="E27" s="490"/>
      <c r="F27" s="490"/>
      <c r="G27" s="488" t="s">
        <v>740</v>
      </c>
      <c r="H27" s="593"/>
      <c r="I27" s="593">
        <f>SUM(I28:I31)</f>
        <v>3325500</v>
      </c>
      <c r="J27" s="593"/>
      <c r="K27" s="614"/>
      <c r="L27" s="615"/>
      <c r="M27" s="615"/>
    </row>
    <row r="28" spans="1:13" ht="106.5" customHeight="1">
      <c r="A28" s="612"/>
      <c r="B28" s="490"/>
      <c r="C28" s="490" t="s">
        <v>454</v>
      </c>
      <c r="D28" s="490" t="s">
        <v>454</v>
      </c>
      <c r="E28" s="490">
        <v>23</v>
      </c>
      <c r="F28" s="490">
        <v>23</v>
      </c>
      <c r="G28" s="490" t="s">
        <v>741</v>
      </c>
      <c r="H28" s="616">
        <v>786500</v>
      </c>
      <c r="I28" s="616">
        <v>786500</v>
      </c>
      <c r="J28" s="616"/>
      <c r="K28" s="620"/>
      <c r="L28" s="615" t="s">
        <v>742</v>
      </c>
      <c r="M28" s="615"/>
    </row>
    <row r="29" spans="1:13" ht="46.5" customHeight="1">
      <c r="A29" s="612"/>
      <c r="B29" s="490"/>
      <c r="C29" s="490" t="s">
        <v>455</v>
      </c>
      <c r="D29" s="490" t="s">
        <v>455</v>
      </c>
      <c r="E29" s="490">
        <v>24</v>
      </c>
      <c r="F29" s="490">
        <v>24</v>
      </c>
      <c r="G29" s="490" t="s">
        <v>781</v>
      </c>
      <c r="H29" s="616">
        <v>769000</v>
      </c>
      <c r="I29" s="616">
        <v>769000</v>
      </c>
      <c r="J29" s="616"/>
      <c r="K29" s="614"/>
      <c r="L29" s="615" t="s">
        <v>743</v>
      </c>
      <c r="M29" s="615"/>
    </row>
    <row r="30" spans="1:13" ht="51" customHeight="1">
      <c r="A30" s="612"/>
      <c r="B30" s="490"/>
      <c r="C30" s="490" t="s">
        <v>456</v>
      </c>
      <c r="D30" s="490" t="s">
        <v>456</v>
      </c>
      <c r="E30" s="490">
        <v>25</v>
      </c>
      <c r="F30" s="490">
        <v>25</v>
      </c>
      <c r="G30" s="490" t="s">
        <v>782</v>
      </c>
      <c r="H30" s="616">
        <v>1300000</v>
      </c>
      <c r="I30" s="616">
        <v>1300000</v>
      </c>
      <c r="J30" s="616"/>
      <c r="K30" s="614"/>
      <c r="L30" s="615" t="s">
        <v>744</v>
      </c>
      <c r="M30" s="615"/>
    </row>
    <row r="31" spans="1:13" ht="48" customHeight="1">
      <c r="A31" s="612"/>
      <c r="B31" s="490"/>
      <c r="C31" s="490" t="s">
        <v>457</v>
      </c>
      <c r="D31" s="490" t="s">
        <v>457</v>
      </c>
      <c r="E31" s="490">
        <v>26</v>
      </c>
      <c r="F31" s="490">
        <v>26</v>
      </c>
      <c r="G31" s="490" t="s">
        <v>783</v>
      </c>
      <c r="H31" s="616">
        <v>470000</v>
      </c>
      <c r="I31" s="616">
        <v>470000</v>
      </c>
      <c r="J31" s="616"/>
      <c r="K31" s="614"/>
      <c r="L31" s="615" t="s">
        <v>745</v>
      </c>
      <c r="M31" s="615"/>
    </row>
    <row r="32" spans="1:13" ht="45">
      <c r="A32" s="612"/>
      <c r="B32" s="490"/>
      <c r="C32" s="490">
        <v>3.4</v>
      </c>
      <c r="D32" s="490"/>
      <c r="E32" s="490"/>
      <c r="F32" s="490"/>
      <c r="G32" s="488" t="s">
        <v>784</v>
      </c>
      <c r="H32" s="593"/>
      <c r="I32" s="593">
        <f>SUM(I33:I35)</f>
        <v>1876500</v>
      </c>
      <c r="J32" s="593"/>
      <c r="K32" s="614"/>
      <c r="L32" s="615"/>
      <c r="M32" s="615"/>
    </row>
    <row r="33" spans="1:13" ht="44.25" customHeight="1">
      <c r="A33" s="612"/>
      <c r="B33" s="490"/>
      <c r="C33" s="490" t="s">
        <v>458</v>
      </c>
      <c r="D33" s="490" t="s">
        <v>458</v>
      </c>
      <c r="E33" s="490">
        <v>27</v>
      </c>
      <c r="F33" s="490">
        <v>27</v>
      </c>
      <c r="G33" s="490" t="s">
        <v>785</v>
      </c>
      <c r="H33" s="616">
        <v>417000</v>
      </c>
      <c r="I33" s="616">
        <v>417000</v>
      </c>
      <c r="J33" s="616"/>
      <c r="K33" s="614"/>
      <c r="L33" s="615" t="s">
        <v>776</v>
      </c>
      <c r="M33" s="615"/>
    </row>
    <row r="34" spans="1:13" ht="31.5" customHeight="1">
      <c r="A34" s="612"/>
      <c r="B34" s="490"/>
      <c r="C34" s="490" t="s">
        <v>459</v>
      </c>
      <c r="D34" s="490" t="s">
        <v>459</v>
      </c>
      <c r="E34" s="490">
        <v>28</v>
      </c>
      <c r="F34" s="490">
        <v>28</v>
      </c>
      <c r="G34" s="490" t="s">
        <v>786</v>
      </c>
      <c r="H34" s="616">
        <v>287000</v>
      </c>
      <c r="I34" s="616">
        <v>287000</v>
      </c>
      <c r="J34" s="616"/>
      <c r="K34" s="614"/>
      <c r="L34" s="615" t="s">
        <v>746</v>
      </c>
      <c r="M34" s="615"/>
    </row>
    <row r="35" spans="1:13" ht="54.75" customHeight="1">
      <c r="A35" s="612"/>
      <c r="B35" s="490"/>
      <c r="C35" s="490" t="s">
        <v>460</v>
      </c>
      <c r="D35" s="490" t="s">
        <v>460</v>
      </c>
      <c r="E35" s="490">
        <v>29</v>
      </c>
      <c r="F35" s="490">
        <v>29</v>
      </c>
      <c r="G35" s="490" t="s">
        <v>787</v>
      </c>
      <c r="H35" s="616">
        <v>1172500</v>
      </c>
      <c r="I35" s="616">
        <v>1172500</v>
      </c>
      <c r="J35" s="616"/>
      <c r="K35" s="614"/>
      <c r="L35" s="615" t="s">
        <v>747</v>
      </c>
      <c r="M35" s="615"/>
    </row>
    <row r="36" spans="1:13" ht="65.25" customHeight="1">
      <c r="A36" s="612"/>
      <c r="B36" s="617"/>
      <c r="C36" s="617">
        <v>3.5</v>
      </c>
      <c r="D36" s="617"/>
      <c r="E36" s="617"/>
      <c r="F36" s="617"/>
      <c r="G36" s="488" t="s">
        <v>142</v>
      </c>
      <c r="H36" s="593"/>
      <c r="I36" s="593">
        <f>SUM(I37:I38)</f>
        <v>1028800</v>
      </c>
      <c r="J36" s="593">
        <f>SUM(J37:J38)</f>
        <v>1334400</v>
      </c>
      <c r="K36" s="614">
        <f>SUM(K37:K38)</f>
        <v>0</v>
      </c>
      <c r="L36" s="615"/>
      <c r="M36" s="615"/>
    </row>
    <row r="37" spans="1:13" ht="56.25">
      <c r="A37" s="612"/>
      <c r="B37" s="490"/>
      <c r="C37" s="490" t="s">
        <v>461</v>
      </c>
      <c r="D37" s="490" t="s">
        <v>461</v>
      </c>
      <c r="E37" s="490">
        <v>30</v>
      </c>
      <c r="F37" s="490">
        <v>30</v>
      </c>
      <c r="G37" s="490" t="s">
        <v>788</v>
      </c>
      <c r="H37" s="593">
        <v>1028800</v>
      </c>
      <c r="I37" s="593">
        <v>1028800</v>
      </c>
      <c r="J37" s="593"/>
      <c r="K37" s="614"/>
      <c r="L37" s="615" t="s">
        <v>777</v>
      </c>
      <c r="M37" s="615"/>
    </row>
    <row r="38" spans="1:13" ht="48" customHeight="1">
      <c r="A38" s="612"/>
      <c r="B38" s="617"/>
      <c r="C38" s="490" t="s">
        <v>462</v>
      </c>
      <c r="D38" s="490" t="s">
        <v>462</v>
      </c>
      <c r="E38" s="490">
        <v>31</v>
      </c>
      <c r="F38" s="490">
        <v>31</v>
      </c>
      <c r="G38" s="490" t="s">
        <v>789</v>
      </c>
      <c r="H38" s="593">
        <v>1334400</v>
      </c>
      <c r="I38" s="593"/>
      <c r="J38" s="619">
        <v>1334400</v>
      </c>
      <c r="K38" s="631"/>
      <c r="L38" s="615" t="s">
        <v>748</v>
      </c>
      <c r="M38" s="615"/>
    </row>
    <row r="39" spans="1:13" ht="84" customHeight="1">
      <c r="A39" s="612"/>
      <c r="B39" s="490"/>
      <c r="C39" s="490">
        <v>3.7</v>
      </c>
      <c r="D39" s="490">
        <v>3.7</v>
      </c>
      <c r="E39" s="490">
        <v>33</v>
      </c>
      <c r="F39" s="490">
        <v>33</v>
      </c>
      <c r="G39" s="488" t="s">
        <v>749</v>
      </c>
      <c r="H39" s="616">
        <v>1040600</v>
      </c>
      <c r="I39" s="616">
        <v>1040600</v>
      </c>
      <c r="J39" s="616"/>
      <c r="K39" s="614"/>
      <c r="L39" s="615" t="s">
        <v>750</v>
      </c>
      <c r="M39" s="615"/>
    </row>
    <row r="40" spans="1:13" ht="99.75" customHeight="1">
      <c r="A40" s="612">
        <v>3</v>
      </c>
      <c r="B40" s="490"/>
      <c r="C40" s="621">
        <v>4</v>
      </c>
      <c r="D40" s="621"/>
      <c r="E40" s="621"/>
      <c r="F40" s="621">
        <f>COUNT(F41:F48)</f>
        <v>3</v>
      </c>
      <c r="G40" s="621" t="s">
        <v>753</v>
      </c>
      <c r="H40" s="593">
        <v>20370000</v>
      </c>
      <c r="I40" s="593">
        <f>SUM(I41,I48)</f>
        <v>17429000</v>
      </c>
      <c r="J40" s="593">
        <f>SUM(J41,J48)</f>
        <v>2941000</v>
      </c>
      <c r="K40" s="614">
        <f>SUM(K41,K48)</f>
        <v>0</v>
      </c>
      <c r="L40" s="615" t="s">
        <v>790</v>
      </c>
      <c r="M40" s="615">
        <v>5</v>
      </c>
    </row>
    <row r="41" spans="1:13" ht="22.5">
      <c r="A41" s="612"/>
      <c r="B41" s="490"/>
      <c r="C41" s="490">
        <v>4.0999999999999996</v>
      </c>
      <c r="D41" s="490"/>
      <c r="E41" s="490"/>
      <c r="F41" s="490"/>
      <c r="G41" s="488" t="s">
        <v>751</v>
      </c>
      <c r="H41" s="593"/>
      <c r="I41" s="593">
        <f>SUM(I42:I47)</f>
        <v>15529000</v>
      </c>
      <c r="J41" s="593">
        <f>SUM(J42:J47)</f>
        <v>2941000</v>
      </c>
      <c r="K41" s="614">
        <f>SUM(K42:K47)</f>
        <v>0</v>
      </c>
      <c r="L41" s="615"/>
      <c r="M41" s="615"/>
    </row>
    <row r="42" spans="1:13" ht="97.5" customHeight="1">
      <c r="A42" s="612"/>
      <c r="B42" s="490"/>
      <c r="C42" s="490" t="s">
        <v>463</v>
      </c>
      <c r="D42" s="490" t="s">
        <v>463</v>
      </c>
      <c r="E42" s="490">
        <v>35</v>
      </c>
      <c r="F42" s="490">
        <v>35</v>
      </c>
      <c r="G42" s="490" t="s">
        <v>752</v>
      </c>
      <c r="H42" s="616">
        <v>3135000</v>
      </c>
      <c r="I42" s="616">
        <v>3135000</v>
      </c>
      <c r="J42" s="616"/>
      <c r="K42" s="614"/>
      <c r="L42" s="615" t="s">
        <v>186</v>
      </c>
      <c r="M42" s="615"/>
    </row>
    <row r="43" spans="1:13" ht="98.25" customHeight="1">
      <c r="A43" s="612"/>
      <c r="B43" s="490"/>
      <c r="C43" s="490" t="s">
        <v>464</v>
      </c>
      <c r="D43" s="490" t="s">
        <v>464</v>
      </c>
      <c r="E43" s="490">
        <v>36</v>
      </c>
      <c r="F43" s="490">
        <v>36</v>
      </c>
      <c r="G43" s="490" t="s">
        <v>754</v>
      </c>
      <c r="H43" s="616">
        <v>5319000</v>
      </c>
      <c r="I43" s="616">
        <v>5319000</v>
      </c>
      <c r="J43" s="616"/>
      <c r="K43" s="614"/>
      <c r="L43" s="615" t="s">
        <v>755</v>
      </c>
      <c r="M43" s="615"/>
    </row>
    <row r="44" spans="1:13" ht="98.25" customHeight="1">
      <c r="A44" s="612"/>
      <c r="B44" s="490"/>
      <c r="C44" s="490"/>
      <c r="D44" s="490"/>
      <c r="E44" s="490"/>
      <c r="F44" s="490"/>
      <c r="G44" s="490" t="s">
        <v>756</v>
      </c>
      <c r="H44" s="616">
        <v>5466000</v>
      </c>
      <c r="I44" s="616">
        <v>5466000</v>
      </c>
      <c r="J44" s="622"/>
      <c r="K44" s="600"/>
      <c r="L44" s="615" t="s">
        <v>794</v>
      </c>
      <c r="M44" s="615"/>
    </row>
    <row r="45" spans="1:13" ht="98.25" customHeight="1">
      <c r="A45" s="612"/>
      <c r="B45" s="490"/>
      <c r="C45" s="490"/>
      <c r="D45" s="490"/>
      <c r="E45" s="490"/>
      <c r="F45" s="490"/>
      <c r="G45" s="490" t="s">
        <v>757</v>
      </c>
      <c r="H45" s="616">
        <v>1670000</v>
      </c>
      <c r="I45" s="616"/>
      <c r="J45" s="622">
        <v>1670000</v>
      </c>
      <c r="K45" s="600"/>
      <c r="L45" s="615" t="s">
        <v>758</v>
      </c>
      <c r="M45" s="615"/>
    </row>
    <row r="46" spans="1:13" ht="98.25" customHeight="1">
      <c r="A46" s="612"/>
      <c r="B46" s="490"/>
      <c r="C46" s="490"/>
      <c r="D46" s="490"/>
      <c r="E46" s="490"/>
      <c r="F46" s="490"/>
      <c r="G46" s="490" t="s">
        <v>759</v>
      </c>
      <c r="H46" s="616">
        <v>1609000</v>
      </c>
      <c r="I46" s="616">
        <v>1609000</v>
      </c>
      <c r="J46" s="616"/>
      <c r="K46" s="614"/>
      <c r="L46" s="615" t="s">
        <v>760</v>
      </c>
      <c r="M46" s="615"/>
    </row>
    <row r="47" spans="1:13" ht="98.25" customHeight="1">
      <c r="A47" s="612"/>
      <c r="B47" s="490"/>
      <c r="C47" s="490"/>
      <c r="D47" s="490"/>
      <c r="E47" s="490"/>
      <c r="F47" s="490"/>
      <c r="G47" s="490" t="s">
        <v>761</v>
      </c>
      <c r="H47" s="616">
        <v>1271000</v>
      </c>
      <c r="I47" s="616"/>
      <c r="J47" s="622">
        <v>1271000</v>
      </c>
      <c r="K47" s="600"/>
      <c r="L47" s="615" t="s">
        <v>762</v>
      </c>
      <c r="M47" s="615"/>
    </row>
    <row r="48" spans="1:13" ht="33.75">
      <c r="A48" s="612"/>
      <c r="B48" s="490"/>
      <c r="C48" s="490">
        <v>4.2</v>
      </c>
      <c r="D48" s="490">
        <v>4.2</v>
      </c>
      <c r="E48" s="490">
        <v>38</v>
      </c>
      <c r="F48" s="490">
        <v>38</v>
      </c>
      <c r="G48" s="488" t="s">
        <v>763</v>
      </c>
      <c r="H48" s="616">
        <v>1900000</v>
      </c>
      <c r="I48" s="616">
        <v>1900000</v>
      </c>
      <c r="J48" s="616"/>
      <c r="K48" s="614"/>
      <c r="L48" s="615" t="s">
        <v>779</v>
      </c>
      <c r="M48" s="615"/>
    </row>
    <row r="49" spans="1:13" ht="82.5" customHeight="1">
      <c r="A49" s="612">
        <v>4</v>
      </c>
      <c r="B49" s="585" t="s">
        <v>705</v>
      </c>
      <c r="C49" s="586">
        <v>5</v>
      </c>
      <c r="D49" s="586"/>
      <c r="E49" s="586"/>
      <c r="F49" s="586">
        <f>COUNT(F50:F54)</f>
        <v>4</v>
      </c>
      <c r="G49" s="490" t="s">
        <v>764</v>
      </c>
      <c r="H49" s="593">
        <v>16276000</v>
      </c>
      <c r="I49" s="593">
        <f>SUM(I50:I54)</f>
        <v>15600000</v>
      </c>
      <c r="J49" s="593">
        <f>SUM(J50:J54)</f>
        <v>676000</v>
      </c>
      <c r="K49" s="614">
        <f>SUM(K50:K54)</f>
        <v>0</v>
      </c>
      <c r="L49" s="615" t="s">
        <v>778</v>
      </c>
      <c r="M49" s="615">
        <v>3</v>
      </c>
    </row>
    <row r="50" spans="1:13" ht="94.5" customHeight="1">
      <c r="A50" s="612"/>
      <c r="B50" s="490"/>
      <c r="C50" s="490">
        <v>5.2</v>
      </c>
      <c r="D50" s="490"/>
      <c r="E50" s="490"/>
      <c r="F50" s="490"/>
      <c r="G50" s="488" t="s">
        <v>765</v>
      </c>
      <c r="H50" s="593">
        <v>869350</v>
      </c>
      <c r="I50" s="593">
        <v>869350</v>
      </c>
      <c r="J50" s="593"/>
      <c r="K50" s="614"/>
      <c r="L50" s="615" t="s">
        <v>766</v>
      </c>
      <c r="M50" s="615"/>
    </row>
    <row r="51" spans="1:13" ht="68.25" customHeight="1">
      <c r="A51" s="612"/>
      <c r="B51" s="490"/>
      <c r="C51" s="490" t="s">
        <v>469</v>
      </c>
      <c r="D51" s="490" t="s">
        <v>469</v>
      </c>
      <c r="E51" s="490">
        <v>46</v>
      </c>
      <c r="F51" s="490">
        <v>46</v>
      </c>
      <c r="G51" s="490" t="s">
        <v>791</v>
      </c>
      <c r="H51" s="616">
        <v>1806650</v>
      </c>
      <c r="I51" s="616">
        <v>1806650</v>
      </c>
      <c r="J51" s="616"/>
      <c r="K51" s="614"/>
      <c r="L51" s="615" t="s">
        <v>767</v>
      </c>
      <c r="M51" s="615"/>
    </row>
    <row r="52" spans="1:13" ht="59.25" customHeight="1">
      <c r="A52" s="612"/>
      <c r="B52" s="490"/>
      <c r="C52" s="490" t="s">
        <v>470</v>
      </c>
      <c r="D52" s="490" t="s">
        <v>470</v>
      </c>
      <c r="E52" s="490">
        <v>47</v>
      </c>
      <c r="F52" s="490">
        <v>47</v>
      </c>
      <c r="G52" s="490" t="s">
        <v>792</v>
      </c>
      <c r="H52" s="616">
        <v>676000</v>
      </c>
      <c r="I52" s="616"/>
      <c r="J52" s="622">
        <v>676000</v>
      </c>
      <c r="K52" s="600"/>
      <c r="L52" s="615" t="s">
        <v>768</v>
      </c>
      <c r="M52" s="615"/>
    </row>
    <row r="53" spans="1:13" ht="82.5" customHeight="1">
      <c r="A53" s="612"/>
      <c r="B53" s="490"/>
      <c r="C53" s="490" t="s">
        <v>471</v>
      </c>
      <c r="D53" s="490" t="s">
        <v>471</v>
      </c>
      <c r="E53" s="490">
        <v>48</v>
      </c>
      <c r="F53" s="490">
        <v>48</v>
      </c>
      <c r="G53" s="490" t="s">
        <v>793</v>
      </c>
      <c r="H53" s="616">
        <v>6634000</v>
      </c>
      <c r="I53" s="616">
        <v>6634000</v>
      </c>
      <c r="J53" s="593"/>
      <c r="K53" s="614"/>
      <c r="L53" s="615" t="s">
        <v>769</v>
      </c>
      <c r="M53" s="615"/>
    </row>
    <row r="54" spans="1:13" ht="90">
      <c r="A54" s="612"/>
      <c r="B54" s="490"/>
      <c r="C54" s="490" t="s">
        <v>472</v>
      </c>
      <c r="D54" s="490" t="s">
        <v>472</v>
      </c>
      <c r="E54" s="490">
        <v>49</v>
      </c>
      <c r="F54" s="490">
        <v>49</v>
      </c>
      <c r="G54" s="490" t="s">
        <v>324</v>
      </c>
      <c r="H54" s="593">
        <v>6290000</v>
      </c>
      <c r="I54" s="593">
        <v>6290000</v>
      </c>
      <c r="J54" s="593"/>
      <c r="K54" s="614"/>
      <c r="L54" s="615" t="s">
        <v>770</v>
      </c>
      <c r="M54" s="615"/>
    </row>
    <row r="55" spans="1:13" ht="123.75">
      <c r="A55" s="612">
        <v>5</v>
      </c>
      <c r="B55" s="490"/>
      <c r="C55" s="490">
        <v>2</v>
      </c>
      <c r="D55" s="490"/>
      <c r="E55" s="490"/>
      <c r="F55" s="490">
        <f>COUNT(#REF!)</f>
        <v>0</v>
      </c>
      <c r="G55" s="490" t="s">
        <v>771</v>
      </c>
      <c r="H55" s="593">
        <v>10220000</v>
      </c>
      <c r="I55" s="593">
        <v>10220000</v>
      </c>
      <c r="J55" s="593">
        <v>0</v>
      </c>
      <c r="K55" s="614">
        <v>0</v>
      </c>
      <c r="L55" s="615" t="s">
        <v>772</v>
      </c>
      <c r="M55" s="615">
        <v>4</v>
      </c>
    </row>
    <row r="56" spans="1:13" ht="51.75" customHeight="1">
      <c r="A56" s="612"/>
      <c r="B56" s="617"/>
      <c r="C56" s="617"/>
      <c r="D56" s="617"/>
      <c r="E56" s="617"/>
      <c r="F56" s="617"/>
      <c r="G56" s="490" t="s">
        <v>6</v>
      </c>
      <c r="H56" s="593">
        <v>10000000</v>
      </c>
      <c r="I56" s="593">
        <v>10000000</v>
      </c>
      <c r="J56" s="593"/>
      <c r="K56" s="614"/>
      <c r="L56" s="615"/>
      <c r="M56" s="615"/>
    </row>
    <row r="57" spans="1:13" ht="79.5" customHeight="1">
      <c r="A57" s="623"/>
      <c r="B57" s="597"/>
      <c r="C57" s="597"/>
      <c r="D57" s="597"/>
      <c r="E57" s="597"/>
      <c r="F57" s="597"/>
      <c r="G57" s="598"/>
      <c r="H57" s="599"/>
      <c r="I57" s="599"/>
      <c r="J57" s="599"/>
      <c r="K57" s="624"/>
      <c r="L57" s="625"/>
      <c r="M57" s="615"/>
    </row>
    <row r="58" spans="1:13" ht="88.5" customHeight="1">
      <c r="A58" s="623"/>
      <c r="B58" s="626"/>
      <c r="C58" s="626"/>
      <c r="D58" s="626"/>
      <c r="E58" s="626"/>
      <c r="F58" s="626"/>
      <c r="G58" s="598"/>
      <c r="H58" s="599"/>
      <c r="I58" s="599"/>
      <c r="J58" s="599"/>
      <c r="K58" s="624"/>
      <c r="L58" s="625"/>
      <c r="M58" s="625"/>
    </row>
    <row r="59" spans="1:13" ht="88.5" customHeight="1">
      <c r="G59" s="601" t="s">
        <v>639</v>
      </c>
      <c r="H59" s="602">
        <v>295000000</v>
      </c>
      <c r="I59" s="602">
        <f>SUM(I5:I58)</f>
        <v>413753700</v>
      </c>
      <c r="L59" s="628"/>
      <c r="M59" s="625"/>
    </row>
    <row r="60" spans="1:13" ht="88.5" customHeight="1">
      <c r="L60" s="629"/>
      <c r="M60" s="625"/>
    </row>
    <row r="61" spans="1:13" s="630" customFormat="1" ht="25.5" customHeight="1">
      <c r="A61" s="627"/>
      <c r="B61" s="600"/>
      <c r="C61" s="600"/>
      <c r="D61" s="600"/>
      <c r="E61" s="600"/>
      <c r="F61" s="600"/>
      <c r="G61" s="601" t="s">
        <v>641</v>
      </c>
      <c r="H61" s="602">
        <v>148616500</v>
      </c>
      <c r="I61" s="602"/>
      <c r="J61" s="602"/>
      <c r="K61" s="603"/>
      <c r="L61" s="629"/>
      <c r="M61" s="625"/>
    </row>
    <row r="62" spans="1:13" s="630" customFormat="1">
      <c r="A62" s="627"/>
      <c r="B62" s="600"/>
      <c r="C62" s="600"/>
      <c r="D62" s="600"/>
      <c r="E62" s="600"/>
      <c r="F62" s="600"/>
      <c r="G62" s="601"/>
      <c r="H62" s="602"/>
      <c r="I62" s="602"/>
      <c r="J62" s="602"/>
      <c r="K62" s="603"/>
      <c r="L62" s="629"/>
      <c r="M62" s="625"/>
    </row>
    <row r="63" spans="1:13" s="630" customFormat="1">
      <c r="A63" s="627"/>
      <c r="B63" s="600"/>
      <c r="C63" s="600"/>
      <c r="D63" s="600"/>
      <c r="E63" s="600"/>
      <c r="F63" s="600"/>
      <c r="G63" s="601"/>
      <c r="H63" s="602"/>
      <c r="I63" s="602"/>
      <c r="J63" s="602"/>
      <c r="K63" s="603"/>
      <c r="L63" s="629"/>
      <c r="M63" s="625"/>
    </row>
    <row r="64" spans="1:13">
      <c r="M64" s="628"/>
    </row>
    <row r="65" spans="13:13">
      <c r="M65" s="629"/>
    </row>
    <row r="66" spans="13:13">
      <c r="M66" s="629"/>
    </row>
    <row r="67" spans="13:13">
      <c r="M67" s="629"/>
    </row>
    <row r="68" spans="13:13">
      <c r="M68" s="629"/>
    </row>
  </sheetData>
  <mergeCells count="13">
    <mergeCell ref="L3:L4"/>
    <mergeCell ref="M3:M4"/>
    <mergeCell ref="F3:F4"/>
    <mergeCell ref="G3:G4"/>
    <mergeCell ref="H3:H4"/>
    <mergeCell ref="I3:I4"/>
    <mergeCell ref="J3:J4"/>
    <mergeCell ref="K3:K4"/>
    <mergeCell ref="E3:E4"/>
    <mergeCell ref="A3:A4"/>
    <mergeCell ref="B3:B4"/>
    <mergeCell ref="C3:C4"/>
    <mergeCell ref="D3:D4"/>
  </mergeCells>
  <phoneticPr fontId="126" type="noConversion"/>
  <printOptions horizontalCentered="1"/>
  <pageMargins left="0.35433070866141736" right="0.19685039370078741" top="0.55118110236220474" bottom="0.78740157480314965" header="0.35433070866141736" footer="0.47244094488188981"/>
  <pageSetup paperSize="9" scale="90" orientation="landscape" r:id="rId1"/>
  <headerFooter>
    <oddFooter>&amp;Cหน้าที่ &amp;P จาก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M21"/>
  <sheetViews>
    <sheetView showGridLines="0" zoomScale="85" zoomScaleNormal="85" zoomScaleSheetLayoutView="100" workbookViewId="0">
      <selection activeCell="E6" sqref="E6"/>
    </sheetView>
  </sheetViews>
  <sheetFormatPr defaultColWidth="9" defaultRowHeight="23.25"/>
  <cols>
    <col min="1" max="1" width="4.28515625" style="12" customWidth="1"/>
    <col min="2" max="2" width="43.140625" style="12" customWidth="1"/>
    <col min="3" max="3" width="7.140625" style="13" customWidth="1"/>
    <col min="4" max="4" width="14.140625" style="14" customWidth="1"/>
    <col min="5" max="5" width="7.140625" style="81" customWidth="1"/>
    <col min="6" max="6" width="14.140625" style="82" customWidth="1"/>
    <col min="7" max="7" width="7.140625" style="12" customWidth="1"/>
    <col min="8" max="8" width="16" style="12" customWidth="1"/>
    <col min="9" max="9" width="7.140625" style="12" customWidth="1"/>
    <col min="10" max="10" width="13.85546875" style="12" customWidth="1"/>
    <col min="11" max="11" width="14.28515625" style="12" bestFit="1" customWidth="1"/>
    <col min="12" max="12" width="9" style="12"/>
    <col min="13" max="13" width="14.7109375" style="12" bestFit="1" customWidth="1"/>
    <col min="14" max="16384" width="9" style="12"/>
  </cols>
  <sheetData>
    <row r="1" spans="1:13" s="9" customFormat="1" ht="26.25">
      <c r="A1" s="8" t="s">
        <v>68</v>
      </c>
      <c r="C1" s="10"/>
      <c r="D1" s="11"/>
      <c r="E1" s="79"/>
      <c r="F1" s="80"/>
    </row>
    <row r="3" spans="1:13" ht="22.5">
      <c r="A3" s="664" t="s">
        <v>35</v>
      </c>
      <c r="B3" s="664" t="s">
        <v>7</v>
      </c>
      <c r="C3" s="667" t="s">
        <v>66</v>
      </c>
      <c r="D3" s="668"/>
      <c r="E3" s="659" t="s">
        <v>67</v>
      </c>
      <c r="F3" s="673"/>
      <c r="G3" s="673"/>
      <c r="H3" s="660"/>
      <c r="I3" s="655" t="s">
        <v>116</v>
      </c>
      <c r="J3" s="656"/>
    </row>
    <row r="4" spans="1:13" ht="22.5">
      <c r="A4" s="665"/>
      <c r="B4" s="665"/>
      <c r="C4" s="669"/>
      <c r="D4" s="670"/>
      <c r="E4" s="659" t="s">
        <v>117</v>
      </c>
      <c r="F4" s="660"/>
      <c r="G4" s="661" t="s">
        <v>118</v>
      </c>
      <c r="H4" s="660"/>
      <c r="I4" s="657"/>
      <c r="J4" s="658"/>
    </row>
    <row r="5" spans="1:13" ht="22.5">
      <c r="A5" s="666"/>
      <c r="B5" s="666"/>
      <c r="C5" s="15" t="s">
        <v>36</v>
      </c>
      <c r="D5" s="16" t="s">
        <v>103</v>
      </c>
      <c r="E5" s="15" t="s">
        <v>36</v>
      </c>
      <c r="F5" s="16" t="s">
        <v>103</v>
      </c>
      <c r="G5" s="15" t="s">
        <v>36</v>
      </c>
      <c r="H5" s="16" t="s">
        <v>103</v>
      </c>
      <c r="I5" s="15" t="s">
        <v>36</v>
      </c>
      <c r="J5" s="16" t="s">
        <v>103</v>
      </c>
    </row>
    <row r="6" spans="1:13" ht="22.5">
      <c r="A6" s="17">
        <v>1</v>
      </c>
      <c r="B6" s="101" t="s">
        <v>119</v>
      </c>
      <c r="C6" s="18">
        <v>2</v>
      </c>
      <c r="D6" s="19">
        <v>145000000</v>
      </c>
      <c r="E6" s="18">
        <f>COUNTIF(ตารางคำนวณ!J5:J27, ตารางคำนวณ!$P$2)</f>
        <v>2</v>
      </c>
      <c r="F6" s="19">
        <f>+(ตารางคำนวณ!I5+ตารางคำนวณ!I23)*1000000</f>
        <v>48940000</v>
      </c>
      <c r="G6" s="18"/>
      <c r="H6" s="19">
        <f>+(ตารางคำนวณ!K5+ตารางคำนวณ!K23)*1000000</f>
        <v>34900000</v>
      </c>
      <c r="I6" s="18"/>
      <c r="J6" s="19">
        <f>+(ตารางคำนวณ!M5+ตารางคำนวณ!M23)*1000000</f>
        <v>60620000.000000007</v>
      </c>
      <c r="K6" s="402">
        <f>+F6+H6+J6</f>
        <v>144460000</v>
      </c>
      <c r="M6" s="402">
        <f>+F6+H6+J6</f>
        <v>144460000</v>
      </c>
    </row>
    <row r="7" spans="1:13" ht="45">
      <c r="A7" s="20">
        <v>2</v>
      </c>
      <c r="B7" s="102" t="s">
        <v>120</v>
      </c>
      <c r="C7" s="18">
        <v>2</v>
      </c>
      <c r="D7" s="19">
        <v>80000000</v>
      </c>
      <c r="E7" s="18">
        <f>COUNTIF(ตารางคำนวณ!J28:J60, ตารางคำนวณ!$P$2)</f>
        <v>2</v>
      </c>
      <c r="F7" s="19">
        <f>+(ตารางคำนวณ!I28+ตารางคำนวณ!I51)*1000000</f>
        <v>50500000</v>
      </c>
      <c r="G7" s="18"/>
      <c r="H7" s="19">
        <f>+(ตารางคำนวณ!K28+ตารางคำนวณ!K51)*1000000</f>
        <v>2769000</v>
      </c>
      <c r="I7" s="18"/>
      <c r="J7" s="19">
        <f>+(ตารางคำนวณ!M28+ตารางคำนวณ!M51)*1000000</f>
        <v>26729999.999999996</v>
      </c>
      <c r="K7" s="402">
        <f>+F7+H7+J7</f>
        <v>79999000</v>
      </c>
      <c r="M7" s="402">
        <f>+F7+H7+J7</f>
        <v>79999000</v>
      </c>
    </row>
    <row r="8" spans="1:13" ht="45">
      <c r="A8" s="20">
        <v>3</v>
      </c>
      <c r="B8" s="103" t="s">
        <v>127</v>
      </c>
      <c r="C8" s="18">
        <v>2</v>
      </c>
      <c r="D8" s="19">
        <v>80000000</v>
      </c>
      <c r="E8" s="18">
        <f>COUNTIF(ตารางคำนวณ!J61:J87, ตารางคำนวณ!$P$2)</f>
        <v>1</v>
      </c>
      <c r="F8" s="19">
        <f>+ตารางคำนวณ!I61*1000000</f>
        <v>16276000</v>
      </c>
      <c r="G8" s="18"/>
      <c r="H8" s="19">
        <f>+ตารางคำนวณ!K61</f>
        <v>0</v>
      </c>
      <c r="I8" s="18">
        <f>COUNTIF(ตารางคำนวณ!N61:N87, ตารางคำนวณ!$P$2)</f>
        <v>1</v>
      </c>
      <c r="J8" s="19">
        <f>+(ตารางคำนวณ!M61+ตารางคำนวณ!M85)*1000000</f>
        <v>63807000</v>
      </c>
      <c r="K8" s="402">
        <f>+F8+H8+J8</f>
        <v>80083000</v>
      </c>
      <c r="M8" s="402">
        <f>+F8+H8+J8</f>
        <v>80083000</v>
      </c>
    </row>
    <row r="9" spans="1:13" ht="22.5">
      <c r="A9" s="671" t="s">
        <v>6</v>
      </c>
      <c r="B9" s="672"/>
      <c r="C9" s="121"/>
      <c r="D9" s="122">
        <v>10000000</v>
      </c>
      <c r="E9" s="121"/>
      <c r="F9" s="122">
        <f>D9</f>
        <v>10000000</v>
      </c>
      <c r="G9" s="121"/>
      <c r="H9" s="122"/>
      <c r="I9" s="121"/>
      <c r="J9" s="122"/>
      <c r="M9" s="402">
        <f>+F9+H9+J9</f>
        <v>10000000</v>
      </c>
    </row>
    <row r="10" spans="1:13">
      <c r="A10" s="662" t="s">
        <v>37</v>
      </c>
      <c r="B10" s="663"/>
      <c r="C10" s="154">
        <v>6</v>
      </c>
      <c r="D10" s="155">
        <v>305000000</v>
      </c>
      <c r="E10" s="156">
        <f>SUM(E6:E8)</f>
        <v>5</v>
      </c>
      <c r="F10" s="157">
        <f>SUM(F6:F9)</f>
        <v>125716000</v>
      </c>
      <c r="G10" s="158"/>
      <c r="H10" s="159">
        <f>SUM(H6:H8)</f>
        <v>37669000</v>
      </c>
      <c r="I10" s="158">
        <f>SUM(I6:I8)</f>
        <v>1</v>
      </c>
      <c r="J10" s="159">
        <f>SUM(J6:J9)</f>
        <v>151157000</v>
      </c>
      <c r="K10" s="402">
        <f>SUM(K6:K8)</f>
        <v>304542000</v>
      </c>
      <c r="M10" s="402">
        <f>+F10+H10+J10</f>
        <v>314542000</v>
      </c>
    </row>
    <row r="11" spans="1:13">
      <c r="B11" s="118" t="s">
        <v>121</v>
      </c>
      <c r="C11" s="115"/>
      <c r="D11" s="117">
        <f>+ตารางคำนวณ!H94+10000000</f>
        <v>158616500</v>
      </c>
      <c r="E11" s="116"/>
      <c r="F11" s="95">
        <f>+D11-F10</f>
        <v>32900500</v>
      </c>
    </row>
    <row r="12" spans="1:13">
      <c r="B12" s="63"/>
      <c r="D12" s="351">
        <f>D11-F10</f>
        <v>32900500</v>
      </c>
      <c r="E12" s="95"/>
    </row>
    <row r="13" spans="1:13" ht="22.5">
      <c r="A13" s="104"/>
      <c r="B13" s="104"/>
      <c r="C13" s="105"/>
      <c r="D13" s="106"/>
      <c r="E13" s="95"/>
      <c r="F13" s="95"/>
      <c r="H13" s="402"/>
    </row>
    <row r="14" spans="1:13" ht="30">
      <c r="A14" s="104" t="s">
        <v>298</v>
      </c>
      <c r="B14" s="104" t="s">
        <v>300</v>
      </c>
      <c r="C14" s="105"/>
      <c r="D14" s="107"/>
      <c r="E14" s="95"/>
      <c r="F14" s="95"/>
    </row>
    <row r="15" spans="1:13" ht="22.5">
      <c r="A15" s="104"/>
      <c r="B15" s="104" t="s">
        <v>299</v>
      </c>
      <c r="C15" s="105"/>
      <c r="D15" s="109"/>
      <c r="E15" s="95"/>
      <c r="F15" s="95"/>
    </row>
    <row r="16" spans="1:13" ht="22.5">
      <c r="A16" s="104"/>
      <c r="B16" s="108"/>
      <c r="C16" s="105"/>
      <c r="D16" s="153"/>
      <c r="E16" s="95"/>
      <c r="F16" s="95"/>
    </row>
    <row r="17" spans="1:6" ht="22.5">
      <c r="A17" s="104"/>
      <c r="B17" s="104"/>
      <c r="C17" s="105"/>
      <c r="D17" s="107"/>
      <c r="E17" s="95"/>
      <c r="F17" s="95"/>
    </row>
    <row r="18" spans="1:6" ht="22.5">
      <c r="A18" s="104"/>
      <c r="B18" s="104"/>
      <c r="C18" s="105"/>
      <c r="D18" s="107"/>
      <c r="E18" s="95"/>
      <c r="F18" s="95"/>
    </row>
    <row r="19" spans="1:6">
      <c r="A19" s="104"/>
      <c r="B19" s="104"/>
      <c r="C19" s="105"/>
      <c r="D19" s="110"/>
      <c r="E19" s="111"/>
      <c r="F19" s="111"/>
    </row>
    <row r="20" spans="1:6">
      <c r="A20" s="104"/>
      <c r="B20" s="104"/>
      <c r="C20" s="105"/>
      <c r="D20" s="106"/>
      <c r="E20" s="112"/>
      <c r="F20" s="113"/>
    </row>
    <row r="21" spans="1:6">
      <c r="A21" s="104"/>
      <c r="B21" s="104"/>
      <c r="C21" s="105"/>
      <c r="D21" s="106"/>
      <c r="E21" s="114"/>
      <c r="F21" s="113"/>
    </row>
  </sheetData>
  <mergeCells count="9">
    <mergeCell ref="I3:J4"/>
    <mergeCell ref="E4:F4"/>
    <mergeCell ref="G4:H4"/>
    <mergeCell ref="A10:B10"/>
    <mergeCell ref="A3:A5"/>
    <mergeCell ref="B3:B5"/>
    <mergeCell ref="C3:D4"/>
    <mergeCell ref="A9:B9"/>
    <mergeCell ref="E3:H3"/>
  </mergeCells>
  <phoneticPr fontId="126" type="noConversion"/>
  <printOptions horizontalCentered="1" verticalCentered="1"/>
  <pageMargins left="0.39370078740157499" right="0.35433070866141703" top="0.74803149606299202" bottom="0.74803149606299202" header="0.31496062992126" footer="0.31496062992126"/>
  <pageSetup paperSize="9" orientation="landscape" r:id="rId1"/>
  <headerFooter alignWithMargins="0"/>
  <rowBreaks count="1" manualBreakCount="1">
    <brk id="15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R96"/>
  <sheetViews>
    <sheetView showGridLines="0" view="pageBreakPreview" zoomScale="130" zoomScaleNormal="115" zoomScaleSheetLayoutView="130" workbookViewId="0">
      <pane xSplit="4" ySplit="4" topLeftCell="E71" activePane="bottomRight" state="frozen"/>
      <selection activeCell="E6" sqref="E6"/>
      <selection pane="topRight" activeCell="E6" sqref="E6"/>
      <selection pane="bottomLeft" activeCell="E6" sqref="E6"/>
      <selection pane="bottomRight" activeCell="E6" sqref="E6"/>
    </sheetView>
  </sheetViews>
  <sheetFormatPr defaultColWidth="9" defaultRowHeight="11.25"/>
  <cols>
    <col min="1" max="1" width="5.7109375" style="386" customWidth="1"/>
    <col min="2" max="2" width="6.5703125" style="386" hidden="1" customWidth="1"/>
    <col min="3" max="3" width="22.28515625" style="368" hidden="1" customWidth="1"/>
    <col min="4" max="4" width="33" style="353" customWidth="1"/>
    <col min="5" max="5" width="12.85546875" style="385" customWidth="1"/>
    <col min="6" max="6" width="13" style="495" hidden="1" customWidth="1"/>
    <col min="7" max="7" width="8.28515625" style="386" customWidth="1"/>
    <col min="8" max="8" width="8.28515625" style="513" hidden="1" customWidth="1"/>
    <col min="9" max="9" width="8.28515625" style="386" customWidth="1"/>
    <col min="10" max="10" width="13" style="513" hidden="1" customWidth="1"/>
    <col min="11" max="11" width="9.7109375" style="386" customWidth="1"/>
    <col min="12" max="12" width="38" style="369" customWidth="1"/>
    <col min="13" max="13" width="13.85546875" style="368" bestFit="1" customWidth="1"/>
    <col min="14" max="16384" width="9" style="368"/>
  </cols>
  <sheetData>
    <row r="1" spans="1:18">
      <c r="A1" s="367" t="s">
        <v>507</v>
      </c>
      <c r="B1" s="459"/>
    </row>
    <row r="2" spans="1:18" ht="12">
      <c r="A2" s="409" t="s">
        <v>100</v>
      </c>
      <c r="B2" s="460"/>
      <c r="M2" s="371" t="s">
        <v>102</v>
      </c>
    </row>
    <row r="3" spans="1:18" s="386" customFormat="1" ht="30" customHeight="1">
      <c r="A3" s="678" t="s">
        <v>27</v>
      </c>
      <c r="B3" s="676" t="s">
        <v>645</v>
      </c>
      <c r="C3" s="678" t="s">
        <v>122</v>
      </c>
      <c r="D3" s="676" t="s">
        <v>8</v>
      </c>
      <c r="E3" s="680" t="s">
        <v>643</v>
      </c>
      <c r="F3" s="682" t="s">
        <v>67</v>
      </c>
      <c r="G3" s="683"/>
      <c r="H3" s="683"/>
      <c r="I3" s="683"/>
      <c r="J3" s="498"/>
      <c r="K3" s="674" t="s">
        <v>116</v>
      </c>
      <c r="L3" s="676" t="s">
        <v>18</v>
      </c>
      <c r="N3" s="397"/>
      <c r="O3" s="397"/>
      <c r="P3" s="397"/>
      <c r="Q3" s="397"/>
      <c r="R3" s="397"/>
    </row>
    <row r="4" spans="1:18" s="386" customFormat="1" ht="35.25" customHeight="1">
      <c r="A4" s="679"/>
      <c r="B4" s="677"/>
      <c r="C4" s="679"/>
      <c r="D4" s="677"/>
      <c r="E4" s="681"/>
      <c r="F4" s="496"/>
      <c r="G4" s="477" t="s">
        <v>117</v>
      </c>
      <c r="H4" s="497"/>
      <c r="I4" s="478" t="s">
        <v>118</v>
      </c>
      <c r="J4" s="499"/>
      <c r="K4" s="675"/>
      <c r="L4" s="677"/>
      <c r="N4" s="397"/>
      <c r="O4" s="397"/>
      <c r="P4" s="397"/>
      <c r="Q4" s="397"/>
      <c r="R4" s="397"/>
    </row>
    <row r="5" spans="1:18" s="375" customFormat="1" ht="79.5" customHeight="1">
      <c r="A5" s="549">
        <v>1</v>
      </c>
      <c r="B5" s="461">
        <v>1</v>
      </c>
      <c r="C5" s="354" t="s">
        <v>123</v>
      </c>
      <c r="D5" s="355" t="s">
        <v>410</v>
      </c>
      <c r="E5" s="387">
        <v>38720000</v>
      </c>
      <c r="F5" s="501"/>
      <c r="G5" s="388" t="s">
        <v>102</v>
      </c>
      <c r="H5" s="514"/>
      <c r="I5" s="388"/>
      <c r="J5" s="514"/>
      <c r="K5" s="388"/>
      <c r="L5" s="374" t="s">
        <v>411</v>
      </c>
      <c r="M5" s="368"/>
    </row>
    <row r="6" spans="1:18" s="375" customFormat="1" ht="50.25" customHeight="1">
      <c r="A6" s="462"/>
      <c r="B6" s="462"/>
      <c r="C6" s="356"/>
      <c r="D6" s="404" t="s">
        <v>143</v>
      </c>
      <c r="E6" s="389"/>
      <c r="F6" s="500">
        <f>SUM(F7:F11)</f>
        <v>30.32</v>
      </c>
      <c r="G6" s="388"/>
      <c r="H6" s="514"/>
      <c r="I6" s="388"/>
      <c r="J6" s="514"/>
      <c r="K6" s="388"/>
      <c r="L6" s="377" t="s">
        <v>677</v>
      </c>
      <c r="M6" s="368"/>
    </row>
    <row r="7" spans="1:18" s="375" customFormat="1" ht="62.25" customHeight="1">
      <c r="A7" s="462"/>
      <c r="B7" s="462"/>
      <c r="C7" s="356"/>
      <c r="D7" s="357" t="s">
        <v>412</v>
      </c>
      <c r="E7" s="389"/>
      <c r="F7" s="500">
        <v>17.5</v>
      </c>
      <c r="G7" s="388" t="s">
        <v>102</v>
      </c>
      <c r="H7" s="514"/>
      <c r="I7" s="390"/>
      <c r="J7" s="515"/>
      <c r="K7" s="388"/>
      <c r="L7" s="405" t="s">
        <v>333</v>
      </c>
      <c r="M7" s="368"/>
    </row>
    <row r="8" spans="1:18" s="375" customFormat="1" ht="33.75">
      <c r="A8" s="462"/>
      <c r="B8" s="462"/>
      <c r="C8" s="356"/>
      <c r="D8" s="357" t="s">
        <v>413</v>
      </c>
      <c r="E8" s="389"/>
      <c r="F8" s="500">
        <v>7.46</v>
      </c>
      <c r="G8" s="388" t="s">
        <v>102</v>
      </c>
      <c r="H8" s="514"/>
      <c r="I8" s="390"/>
      <c r="J8" s="515"/>
      <c r="K8" s="388"/>
      <c r="L8" s="481" t="s">
        <v>199</v>
      </c>
      <c r="M8" s="368"/>
    </row>
    <row r="9" spans="1:18" s="375" customFormat="1" ht="74.25" customHeight="1">
      <c r="A9" s="462"/>
      <c r="B9" s="462"/>
      <c r="C9" s="356"/>
      <c r="D9" s="480" t="s">
        <v>681</v>
      </c>
      <c r="E9" s="458"/>
      <c r="F9" s="502">
        <v>1.2</v>
      </c>
      <c r="G9" s="457" t="s">
        <v>102</v>
      </c>
      <c r="H9" s="504"/>
      <c r="I9" s="479"/>
      <c r="J9" s="502">
        <v>2.4</v>
      </c>
      <c r="K9" s="457"/>
      <c r="L9" s="481" t="s">
        <v>414</v>
      </c>
      <c r="M9" s="368"/>
    </row>
    <row r="10" spans="1:18" s="375" customFormat="1" ht="61.5" customHeight="1">
      <c r="A10" s="462"/>
      <c r="B10" s="462"/>
      <c r="C10" s="356"/>
      <c r="D10" s="357" t="s">
        <v>415</v>
      </c>
      <c r="E10" s="389"/>
      <c r="F10" s="500">
        <v>1.1599999999999999</v>
      </c>
      <c r="G10" s="388" t="s">
        <v>102</v>
      </c>
      <c r="H10" s="514"/>
      <c r="I10" s="390"/>
      <c r="J10" s="515"/>
      <c r="K10" s="388"/>
      <c r="L10" s="481" t="s">
        <v>201</v>
      </c>
      <c r="M10" s="368"/>
    </row>
    <row r="11" spans="1:18" s="375" customFormat="1" ht="30" customHeight="1">
      <c r="A11" s="436"/>
      <c r="B11" s="436"/>
      <c r="C11" s="356"/>
      <c r="D11" s="357" t="s">
        <v>674</v>
      </c>
      <c r="E11" s="389"/>
      <c r="F11" s="500">
        <v>3</v>
      </c>
      <c r="G11" s="390"/>
      <c r="H11" s="515"/>
      <c r="I11" s="390"/>
      <c r="J11" s="515"/>
      <c r="K11" s="388" t="s">
        <v>102</v>
      </c>
      <c r="L11" s="544" t="s">
        <v>675</v>
      </c>
      <c r="M11" s="368"/>
    </row>
    <row r="12" spans="1:18" s="375" customFormat="1" ht="56.25">
      <c r="A12" s="436"/>
      <c r="B12" s="436"/>
      <c r="C12" s="356"/>
      <c r="D12" s="407" t="s">
        <v>308</v>
      </c>
      <c r="E12" s="389"/>
      <c r="F12" s="500"/>
      <c r="G12" s="388"/>
      <c r="H12" s="514"/>
      <c r="I12" s="388"/>
      <c r="J12" s="514"/>
      <c r="K12" s="388"/>
      <c r="L12" s="410" t="s">
        <v>683</v>
      </c>
      <c r="M12" s="368"/>
    </row>
    <row r="13" spans="1:18" s="375" customFormat="1" ht="38.25" customHeight="1">
      <c r="A13" s="462"/>
      <c r="B13" s="462"/>
      <c r="C13" s="356"/>
      <c r="D13" s="359" t="s">
        <v>685</v>
      </c>
      <c r="E13" s="398"/>
      <c r="F13" s="503">
        <v>3.6</v>
      </c>
      <c r="G13" s="388" t="s">
        <v>102</v>
      </c>
      <c r="H13" s="514"/>
      <c r="I13" s="388"/>
      <c r="J13" s="514"/>
      <c r="K13" s="388"/>
      <c r="L13" s="410" t="s">
        <v>686</v>
      </c>
      <c r="M13" s="368"/>
    </row>
    <row r="14" spans="1:18" s="375" customFormat="1" ht="33.75">
      <c r="A14" s="462"/>
      <c r="B14" s="462"/>
      <c r="C14" s="356"/>
      <c r="D14" s="482" t="s">
        <v>168</v>
      </c>
      <c r="E14" s="389"/>
      <c r="F14" s="500">
        <v>4.8</v>
      </c>
      <c r="G14" s="388" t="s">
        <v>102</v>
      </c>
      <c r="H14" s="514"/>
      <c r="I14" s="388"/>
      <c r="J14" s="514"/>
      <c r="K14" s="388"/>
      <c r="L14" s="483" t="s">
        <v>202</v>
      </c>
      <c r="M14" s="368"/>
    </row>
    <row r="15" spans="1:18" s="375" customFormat="1" ht="45">
      <c r="A15" s="462"/>
      <c r="B15" s="462"/>
      <c r="C15" s="356"/>
      <c r="D15" s="359" t="s">
        <v>689</v>
      </c>
      <c r="E15" s="389"/>
      <c r="F15" s="500"/>
      <c r="G15" s="388"/>
      <c r="H15" s="500">
        <v>19.5</v>
      </c>
      <c r="I15" s="388" t="s">
        <v>102</v>
      </c>
      <c r="J15" s="514"/>
      <c r="K15" s="388"/>
      <c r="L15" s="483" t="s">
        <v>203</v>
      </c>
      <c r="M15" s="368"/>
    </row>
    <row r="16" spans="1:18" s="375" customFormat="1" ht="62.25" customHeight="1">
      <c r="A16" s="462"/>
      <c r="B16" s="462"/>
      <c r="C16" s="356"/>
      <c r="D16" s="359" t="s">
        <v>360</v>
      </c>
      <c r="E16" s="389"/>
      <c r="F16" s="500"/>
      <c r="G16" s="388"/>
      <c r="H16" s="500">
        <v>10.4</v>
      </c>
      <c r="I16" s="388" t="s">
        <v>102</v>
      </c>
      <c r="J16" s="514"/>
      <c r="K16" s="388"/>
      <c r="L16" s="470" t="s">
        <v>204</v>
      </c>
      <c r="M16" s="368"/>
    </row>
    <row r="17" spans="1:13" s="375" customFormat="1" ht="56.25">
      <c r="A17" s="462"/>
      <c r="B17" s="462"/>
      <c r="C17" s="360"/>
      <c r="D17" s="407" t="s">
        <v>309</v>
      </c>
      <c r="E17" s="436"/>
      <c r="F17" s="504"/>
      <c r="G17" s="388"/>
      <c r="H17" s="500"/>
      <c r="I17" s="388"/>
      <c r="J17" s="514"/>
      <c r="K17" s="388"/>
      <c r="L17" s="410" t="s">
        <v>301</v>
      </c>
      <c r="M17" s="368"/>
    </row>
    <row r="18" spans="1:13" s="375" customFormat="1" ht="48.75" customHeight="1">
      <c r="A18" s="462"/>
      <c r="B18" s="462"/>
      <c r="C18" s="360"/>
      <c r="D18" s="482" t="s">
        <v>160</v>
      </c>
      <c r="E18" s="436"/>
      <c r="F18" s="504"/>
      <c r="G18" s="388"/>
      <c r="H18" s="500">
        <v>5</v>
      </c>
      <c r="I18" s="388" t="s">
        <v>102</v>
      </c>
      <c r="J18" s="514"/>
      <c r="K18" s="388"/>
      <c r="L18" s="483" t="s">
        <v>169</v>
      </c>
      <c r="M18" s="368"/>
    </row>
    <row r="19" spans="1:13" s="375" customFormat="1" ht="29.25" customHeight="1">
      <c r="A19" s="462"/>
      <c r="B19" s="462"/>
      <c r="C19" s="360"/>
      <c r="D19" s="359" t="s">
        <v>697</v>
      </c>
      <c r="E19" s="436"/>
      <c r="F19" s="504"/>
      <c r="G19" s="388"/>
      <c r="H19" s="514"/>
      <c r="I19" s="388"/>
      <c r="J19" s="500">
        <v>0.5</v>
      </c>
      <c r="K19" s="388" t="s">
        <v>102</v>
      </c>
      <c r="L19" s="352" t="s">
        <v>231</v>
      </c>
      <c r="M19" s="368"/>
    </row>
    <row r="20" spans="1:13" s="375" customFormat="1" ht="31.5" customHeight="1">
      <c r="A20" s="436"/>
      <c r="B20" s="436"/>
      <c r="C20" s="360"/>
      <c r="D20" s="359" t="s">
        <v>694</v>
      </c>
      <c r="E20" s="436"/>
      <c r="F20" s="504"/>
      <c r="G20" s="388"/>
      <c r="H20" s="514"/>
      <c r="I20" s="388"/>
      <c r="J20" s="514">
        <v>0.18</v>
      </c>
      <c r="K20" s="388" t="s">
        <v>102</v>
      </c>
      <c r="L20" s="352" t="s">
        <v>656</v>
      </c>
      <c r="M20" s="368"/>
    </row>
    <row r="21" spans="1:13" s="375" customFormat="1" ht="45">
      <c r="A21" s="436"/>
      <c r="B21" s="436"/>
      <c r="C21" s="360"/>
      <c r="D21" s="482" t="s">
        <v>419</v>
      </c>
      <c r="E21" s="389"/>
      <c r="F21" s="500"/>
      <c r="G21" s="388"/>
      <c r="H21" s="514"/>
      <c r="I21" s="388"/>
      <c r="J21" s="514"/>
      <c r="K21" s="388"/>
      <c r="L21" s="352"/>
      <c r="M21" s="368"/>
    </row>
    <row r="22" spans="1:13" s="375" customFormat="1" ht="71.25" customHeight="1">
      <c r="A22" s="462"/>
      <c r="B22" s="462"/>
      <c r="C22" s="360"/>
      <c r="D22" s="482" t="s">
        <v>420</v>
      </c>
      <c r="E22" s="391"/>
      <c r="F22" s="505"/>
      <c r="G22" s="388"/>
      <c r="H22" s="514"/>
      <c r="I22" s="388"/>
      <c r="J22" s="514">
        <v>7.76</v>
      </c>
      <c r="K22" s="388" t="s">
        <v>102</v>
      </c>
      <c r="L22" s="483" t="s">
        <v>205</v>
      </c>
      <c r="M22" s="399"/>
    </row>
    <row r="23" spans="1:13" s="375" customFormat="1" ht="63.75" customHeight="1">
      <c r="A23" s="436">
        <v>2</v>
      </c>
      <c r="B23" s="463">
        <v>5</v>
      </c>
      <c r="C23" s="356"/>
      <c r="D23" s="358" t="s">
        <v>426</v>
      </c>
      <c r="E23" s="485">
        <v>10220000</v>
      </c>
      <c r="F23" s="518"/>
      <c r="G23" s="388" t="s">
        <v>102</v>
      </c>
      <c r="H23" s="514"/>
      <c r="I23" s="388"/>
      <c r="J23" s="514"/>
      <c r="K23" s="388"/>
      <c r="L23" s="352"/>
    </row>
    <row r="24" spans="1:13" s="375" customFormat="1" ht="75" customHeight="1">
      <c r="A24" s="436"/>
      <c r="B24" s="462"/>
      <c r="C24" s="356"/>
      <c r="D24" s="404" t="s">
        <v>421</v>
      </c>
      <c r="E24" s="392"/>
      <c r="F24" s="506"/>
      <c r="G24" s="388"/>
      <c r="H24" s="514"/>
      <c r="I24" s="388"/>
      <c r="J24" s="514">
        <v>25.28</v>
      </c>
      <c r="K24" s="388" t="s">
        <v>102</v>
      </c>
      <c r="L24" s="352" t="s">
        <v>386</v>
      </c>
    </row>
    <row r="25" spans="1:13" s="375" customFormat="1" ht="63" customHeight="1">
      <c r="A25" s="436"/>
      <c r="B25" s="463"/>
      <c r="C25" s="356"/>
      <c r="D25" s="404" t="s">
        <v>422</v>
      </c>
      <c r="E25" s="392"/>
      <c r="F25" s="506"/>
      <c r="G25" s="388"/>
      <c r="H25" s="514"/>
      <c r="I25" s="388"/>
      <c r="J25" s="514">
        <v>20</v>
      </c>
      <c r="K25" s="388" t="s">
        <v>102</v>
      </c>
      <c r="L25" s="352" t="s">
        <v>214</v>
      </c>
    </row>
    <row r="26" spans="1:13" s="375" customFormat="1" ht="42.75" customHeight="1">
      <c r="A26" s="436"/>
      <c r="B26" s="464"/>
      <c r="C26" s="360"/>
      <c r="D26" s="404" t="s">
        <v>423</v>
      </c>
      <c r="E26" s="392"/>
      <c r="F26" s="506"/>
      <c r="G26" s="388"/>
      <c r="H26" s="514"/>
      <c r="I26" s="388"/>
      <c r="J26" s="514">
        <v>4.5</v>
      </c>
      <c r="K26" s="388" t="s">
        <v>102</v>
      </c>
      <c r="L26" s="352" t="s">
        <v>664</v>
      </c>
    </row>
    <row r="27" spans="1:13" s="375" customFormat="1" ht="72.75" customHeight="1">
      <c r="A27" s="436"/>
      <c r="B27" s="464"/>
      <c r="C27" s="360"/>
      <c r="D27" s="404" t="s">
        <v>424</v>
      </c>
      <c r="E27" s="392"/>
      <c r="F27" s="506">
        <v>10.220000000000001</v>
      </c>
      <c r="G27" s="388" t="s">
        <v>102</v>
      </c>
      <c r="H27" s="514"/>
      <c r="I27" s="388"/>
      <c r="J27" s="514"/>
      <c r="K27" s="388"/>
      <c r="L27" s="545" t="s">
        <v>390</v>
      </c>
    </row>
    <row r="28" spans="1:13" s="375" customFormat="1" ht="57" customHeight="1">
      <c r="A28" s="462">
        <v>3</v>
      </c>
      <c r="B28" s="463">
        <v>2</v>
      </c>
      <c r="C28" s="361" t="s">
        <v>124</v>
      </c>
      <c r="D28" s="362" t="s">
        <v>425</v>
      </c>
      <c r="E28" s="392">
        <v>30130000</v>
      </c>
      <c r="F28" s="506"/>
      <c r="G28" s="388" t="s">
        <v>102</v>
      </c>
      <c r="H28" s="514"/>
      <c r="I28" s="388"/>
      <c r="J28" s="514"/>
      <c r="K28" s="388"/>
      <c r="L28" s="352"/>
    </row>
    <row r="29" spans="1:13" s="375" customFormat="1" ht="52.5" customHeight="1">
      <c r="A29" s="462"/>
      <c r="B29" s="463"/>
      <c r="C29" s="356"/>
      <c r="D29" s="404" t="s">
        <v>416</v>
      </c>
      <c r="E29" s="494"/>
      <c r="F29" s="506"/>
      <c r="G29" s="388"/>
      <c r="H29" s="514"/>
      <c r="I29" s="388"/>
      <c r="J29" s="514"/>
      <c r="K29" s="388"/>
      <c r="L29" s="352" t="s">
        <v>391</v>
      </c>
    </row>
    <row r="30" spans="1:13" s="375" customFormat="1" ht="39" customHeight="1">
      <c r="A30" s="462"/>
      <c r="B30" s="463"/>
      <c r="C30" s="356"/>
      <c r="D30" s="363" t="s">
        <v>144</v>
      </c>
      <c r="E30" s="392"/>
      <c r="F30" s="506">
        <v>6</v>
      </c>
      <c r="G30" s="388" t="s">
        <v>102</v>
      </c>
      <c r="H30" s="514"/>
      <c r="I30" s="388"/>
      <c r="J30" s="514"/>
      <c r="K30" s="388"/>
      <c r="L30" s="406"/>
    </row>
    <row r="31" spans="1:13" s="375" customFormat="1" ht="64.5" customHeight="1">
      <c r="A31" s="462"/>
      <c r="B31" s="463"/>
      <c r="C31" s="356"/>
      <c r="D31" s="363" t="s">
        <v>417</v>
      </c>
      <c r="E31" s="392"/>
      <c r="F31" s="506">
        <v>7.6</v>
      </c>
      <c r="G31" s="388" t="s">
        <v>102</v>
      </c>
      <c r="H31" s="514"/>
      <c r="I31" s="388"/>
      <c r="J31" s="514"/>
      <c r="K31" s="388"/>
      <c r="L31" s="406"/>
    </row>
    <row r="32" spans="1:13" s="375" customFormat="1" ht="105" customHeight="1">
      <c r="A32" s="462"/>
      <c r="B32" s="463"/>
      <c r="C32" s="356"/>
      <c r="D32" s="486" t="s">
        <v>418</v>
      </c>
      <c r="E32" s="456"/>
      <c r="F32" s="507"/>
      <c r="G32" s="457"/>
      <c r="H32" s="504"/>
      <c r="I32" s="457"/>
      <c r="J32" s="504">
        <v>4.5</v>
      </c>
      <c r="K32" s="457" t="s">
        <v>102</v>
      </c>
      <c r="L32" s="352" t="s">
        <v>223</v>
      </c>
    </row>
    <row r="33" spans="1:13" s="375" customFormat="1" ht="33.75" customHeight="1">
      <c r="A33" s="436"/>
      <c r="B33" s="464"/>
      <c r="C33" s="360"/>
      <c r="D33" s="487" t="s">
        <v>172</v>
      </c>
      <c r="E33" s="392"/>
      <c r="F33" s="506"/>
      <c r="G33" s="388"/>
      <c r="H33" s="514"/>
      <c r="I33" s="388"/>
      <c r="J33" s="514"/>
      <c r="K33" s="388"/>
      <c r="L33" s="352"/>
    </row>
    <row r="34" spans="1:13" s="375" customFormat="1" ht="52.5" customHeight="1">
      <c r="A34" s="436"/>
      <c r="B34" s="436"/>
      <c r="C34" s="360"/>
      <c r="D34" s="359" t="s">
        <v>225</v>
      </c>
      <c r="E34" s="436"/>
      <c r="F34" s="504">
        <v>1.6</v>
      </c>
      <c r="G34" s="388" t="s">
        <v>102</v>
      </c>
      <c r="H34" s="514"/>
      <c r="I34" s="388"/>
      <c r="J34" s="514"/>
      <c r="K34" s="388"/>
      <c r="L34" s="352" t="s">
        <v>227</v>
      </c>
      <c r="M34" s="368"/>
    </row>
    <row r="35" spans="1:13" s="375" customFormat="1" ht="48" customHeight="1">
      <c r="A35" s="462"/>
      <c r="B35" s="462"/>
      <c r="C35" s="356"/>
      <c r="D35" s="482" t="s">
        <v>408</v>
      </c>
      <c r="E35" s="391"/>
      <c r="F35" s="505"/>
      <c r="G35" s="457"/>
      <c r="H35" s="504">
        <v>1.0660000000000001</v>
      </c>
      <c r="I35" s="457" t="s">
        <v>102</v>
      </c>
      <c r="J35" s="504"/>
      <c r="K35" s="457"/>
      <c r="L35" s="483" t="s">
        <v>173</v>
      </c>
      <c r="M35" s="368"/>
    </row>
    <row r="36" spans="1:13" s="375" customFormat="1" ht="45">
      <c r="A36" s="462"/>
      <c r="B36" s="463"/>
      <c r="C36" s="356"/>
      <c r="D36" s="487" t="s">
        <v>174</v>
      </c>
      <c r="E36" s="392"/>
      <c r="F36" s="506"/>
      <c r="G36" s="388"/>
      <c r="H36" s="514"/>
      <c r="I36" s="388"/>
      <c r="J36" s="514"/>
      <c r="K36" s="388"/>
      <c r="L36" s="483"/>
    </row>
    <row r="37" spans="1:13" s="375" customFormat="1" ht="30" customHeight="1">
      <c r="A37" s="462"/>
      <c r="B37" s="463"/>
      <c r="C37" s="356"/>
      <c r="D37" s="482" t="s">
        <v>176</v>
      </c>
      <c r="E37" s="392"/>
      <c r="F37" s="506">
        <v>2</v>
      </c>
      <c r="G37" s="388" t="s">
        <v>102</v>
      </c>
      <c r="H37" s="514"/>
      <c r="I37" s="388"/>
      <c r="J37" s="516"/>
      <c r="L37" s="483" t="s">
        <v>175</v>
      </c>
    </row>
    <row r="38" spans="1:13" s="375" customFormat="1" ht="30" customHeight="1">
      <c r="A38" s="462"/>
      <c r="B38" s="463"/>
      <c r="C38" s="356"/>
      <c r="D38" s="482" t="s">
        <v>145</v>
      </c>
      <c r="E38" s="392"/>
      <c r="F38" s="506">
        <v>1.43</v>
      </c>
      <c r="G38" s="388" t="s">
        <v>102</v>
      </c>
      <c r="H38" s="514"/>
      <c r="I38" s="388"/>
      <c r="J38" s="514"/>
      <c r="K38" s="388"/>
      <c r="L38" s="483" t="s">
        <v>177</v>
      </c>
    </row>
    <row r="39" spans="1:13" s="375" customFormat="1" ht="30" customHeight="1">
      <c r="A39" s="462"/>
      <c r="B39" s="463"/>
      <c r="C39" s="356"/>
      <c r="D39" s="482" t="s">
        <v>178</v>
      </c>
      <c r="E39" s="392"/>
      <c r="F39" s="506">
        <v>3.9</v>
      </c>
      <c r="G39" s="388" t="s">
        <v>102</v>
      </c>
      <c r="H39" s="514"/>
      <c r="I39" s="388"/>
      <c r="J39" s="514"/>
      <c r="K39" s="388"/>
      <c r="L39" s="483" t="s">
        <v>179</v>
      </c>
    </row>
    <row r="40" spans="1:13" s="375" customFormat="1" ht="52.5" customHeight="1">
      <c r="A40" s="462"/>
      <c r="B40" s="463"/>
      <c r="C40" s="356"/>
      <c r="D40" s="482" t="s">
        <v>146</v>
      </c>
      <c r="E40" s="392"/>
      <c r="F40" s="506">
        <v>2.5</v>
      </c>
      <c r="G40" s="388" t="s">
        <v>102</v>
      </c>
      <c r="H40" s="514"/>
      <c r="I40" s="388"/>
      <c r="J40" s="514"/>
      <c r="K40" s="388"/>
      <c r="L40" s="483" t="s">
        <v>180</v>
      </c>
    </row>
    <row r="41" spans="1:13" s="375" customFormat="1" ht="45">
      <c r="A41" s="462"/>
      <c r="B41" s="463"/>
      <c r="C41" s="356"/>
      <c r="D41" s="487" t="s">
        <v>393</v>
      </c>
      <c r="E41" s="456"/>
      <c r="F41" s="507"/>
      <c r="G41" s="457"/>
      <c r="H41" s="504"/>
      <c r="I41" s="457"/>
      <c r="J41" s="504"/>
      <c r="K41" s="457"/>
      <c r="L41" s="352"/>
    </row>
    <row r="42" spans="1:13" s="375" customFormat="1" ht="41.25" customHeight="1">
      <c r="A42" s="462"/>
      <c r="B42" s="463"/>
      <c r="C42" s="356"/>
      <c r="D42" s="482" t="s">
        <v>147</v>
      </c>
      <c r="E42" s="456"/>
      <c r="F42" s="507">
        <v>0.64500000000000002</v>
      </c>
      <c r="G42" s="457" t="s">
        <v>102</v>
      </c>
      <c r="H42" s="504"/>
      <c r="I42" s="457"/>
      <c r="J42" s="504"/>
      <c r="K42" s="457"/>
      <c r="L42" s="483" t="s">
        <v>183</v>
      </c>
    </row>
    <row r="43" spans="1:13" s="375" customFormat="1" ht="35.25" customHeight="1">
      <c r="A43" s="436"/>
      <c r="B43" s="464"/>
      <c r="C43" s="356"/>
      <c r="D43" s="482" t="s">
        <v>148</v>
      </c>
      <c r="E43" s="456"/>
      <c r="F43" s="507">
        <v>0.37</v>
      </c>
      <c r="G43" s="457" t="s">
        <v>102</v>
      </c>
      <c r="H43" s="504"/>
      <c r="I43" s="457"/>
      <c r="J43" s="504"/>
      <c r="K43" s="457"/>
      <c r="L43" s="483" t="s">
        <v>182</v>
      </c>
    </row>
    <row r="44" spans="1:13" s="375" customFormat="1" ht="69" customHeight="1">
      <c r="A44" s="436"/>
      <c r="B44" s="464"/>
      <c r="C44" s="356"/>
      <c r="D44" s="482" t="s">
        <v>149</v>
      </c>
      <c r="E44" s="456"/>
      <c r="F44" s="507">
        <v>2</v>
      </c>
      <c r="G44" s="457" t="s">
        <v>102</v>
      </c>
      <c r="H44" s="504"/>
      <c r="I44" s="457"/>
      <c r="J44" s="504"/>
      <c r="K44" s="457"/>
      <c r="L44" s="483" t="s">
        <v>181</v>
      </c>
    </row>
    <row r="45" spans="1:13" s="375" customFormat="1" ht="45">
      <c r="A45" s="462"/>
      <c r="B45" s="463"/>
      <c r="C45" s="360"/>
      <c r="D45" s="487" t="s">
        <v>407</v>
      </c>
      <c r="E45" s="456"/>
      <c r="F45" s="507"/>
      <c r="G45" s="457"/>
      <c r="H45" s="504"/>
      <c r="I45" s="457"/>
      <c r="J45" s="504"/>
      <c r="K45" s="457"/>
      <c r="L45" s="352" t="s">
        <v>233</v>
      </c>
    </row>
    <row r="46" spans="1:13" s="375" customFormat="1" ht="90">
      <c r="A46" s="462"/>
      <c r="B46" s="463"/>
      <c r="C46" s="356"/>
      <c r="D46" s="482" t="s">
        <v>184</v>
      </c>
      <c r="E46" s="456"/>
      <c r="F46" s="507"/>
      <c r="G46" s="457"/>
      <c r="H46" s="504">
        <v>1.7030000000000001</v>
      </c>
      <c r="I46" s="492" t="s">
        <v>102</v>
      </c>
      <c r="J46" s="504"/>
      <c r="K46" s="457"/>
      <c r="L46" s="352" t="s">
        <v>370</v>
      </c>
    </row>
    <row r="47" spans="1:13" s="375" customFormat="1" ht="56.25">
      <c r="A47" s="462"/>
      <c r="B47" s="463"/>
      <c r="C47" s="360"/>
      <c r="D47" s="482" t="s">
        <v>249</v>
      </c>
      <c r="E47" s="456"/>
      <c r="F47" s="507"/>
      <c r="G47" s="457"/>
      <c r="H47" s="504"/>
      <c r="I47" s="457"/>
      <c r="J47" s="504">
        <v>2.6</v>
      </c>
      <c r="K47" s="457" t="s">
        <v>102</v>
      </c>
      <c r="L47" s="352" t="s">
        <v>394</v>
      </c>
    </row>
    <row r="48" spans="1:13" s="375" customFormat="1" ht="101.25" customHeight="1">
      <c r="A48" s="436"/>
      <c r="B48" s="464"/>
      <c r="C48" s="356"/>
      <c r="D48" s="404" t="s">
        <v>162</v>
      </c>
      <c r="E48" s="456"/>
      <c r="F48" s="507"/>
      <c r="G48" s="457"/>
      <c r="H48" s="504"/>
      <c r="I48" s="457"/>
      <c r="J48" s="504">
        <v>2</v>
      </c>
      <c r="K48" s="388" t="s">
        <v>102</v>
      </c>
      <c r="L48" s="352" t="s">
        <v>395</v>
      </c>
    </row>
    <row r="49" spans="1:13" s="375" customFormat="1" ht="90.75" customHeight="1">
      <c r="A49" s="436"/>
      <c r="B49" s="464"/>
      <c r="C49" s="356"/>
      <c r="D49" s="488" t="s">
        <v>163</v>
      </c>
      <c r="E49" s="456"/>
      <c r="F49" s="507">
        <v>2.085</v>
      </c>
      <c r="G49" s="388" t="s">
        <v>102</v>
      </c>
      <c r="H49" s="514"/>
      <c r="I49" s="457"/>
      <c r="J49" s="504"/>
      <c r="K49" s="457"/>
      <c r="L49" s="483" t="s">
        <v>185</v>
      </c>
    </row>
    <row r="50" spans="1:13" s="375" customFormat="1" ht="46.5" customHeight="1">
      <c r="A50" s="462"/>
      <c r="B50" s="462"/>
      <c r="C50" s="356"/>
      <c r="D50" s="408" t="s">
        <v>164</v>
      </c>
      <c r="E50" s="458"/>
      <c r="F50" s="502"/>
      <c r="G50" s="457"/>
      <c r="H50" s="504"/>
      <c r="I50" s="457"/>
      <c r="J50" s="504">
        <v>3</v>
      </c>
      <c r="K50" s="388" t="s">
        <v>102</v>
      </c>
      <c r="L50" s="352" t="s">
        <v>396</v>
      </c>
      <c r="M50" s="368"/>
    </row>
    <row r="51" spans="1:13" s="375" customFormat="1" ht="56.25">
      <c r="A51" s="436">
        <v>4</v>
      </c>
      <c r="B51" s="464">
        <v>6</v>
      </c>
      <c r="C51" s="364"/>
      <c r="D51" s="381" t="s">
        <v>427</v>
      </c>
      <c r="E51" s="400">
        <v>20370000</v>
      </c>
      <c r="F51" s="508"/>
      <c r="G51" s="388"/>
      <c r="H51" s="514"/>
      <c r="I51" s="388" t="s">
        <v>102</v>
      </c>
      <c r="J51" s="514"/>
      <c r="K51" s="388"/>
      <c r="L51" s="352" t="s">
        <v>384</v>
      </c>
    </row>
    <row r="52" spans="1:13" s="375" customFormat="1" ht="33.75">
      <c r="A52" s="436"/>
      <c r="B52" s="464"/>
      <c r="C52" s="489"/>
      <c r="D52" s="488" t="s">
        <v>153</v>
      </c>
      <c r="E52" s="400"/>
      <c r="F52" s="508"/>
      <c r="G52" s="388"/>
      <c r="H52" s="516"/>
      <c r="I52" s="452"/>
      <c r="J52" s="516"/>
      <c r="K52" s="388"/>
      <c r="L52" s="352"/>
    </row>
    <row r="53" spans="1:13" s="375" customFormat="1" ht="29.25" customHeight="1">
      <c r="A53" s="436"/>
      <c r="B53" s="464"/>
      <c r="C53" s="356"/>
      <c r="D53" s="482" t="s">
        <v>154</v>
      </c>
      <c r="E53" s="400"/>
      <c r="F53" s="508">
        <v>5.33</v>
      </c>
      <c r="G53" s="388" t="s">
        <v>102</v>
      </c>
      <c r="H53" s="514"/>
      <c r="I53" s="388"/>
      <c r="J53" s="514"/>
      <c r="K53" s="388"/>
      <c r="L53" s="483" t="s">
        <v>186</v>
      </c>
    </row>
    <row r="54" spans="1:13" s="375" customFormat="1" ht="33.75">
      <c r="A54" s="436"/>
      <c r="B54" s="464"/>
      <c r="C54" s="356"/>
      <c r="D54" s="482" t="s">
        <v>155</v>
      </c>
      <c r="E54" s="474"/>
      <c r="F54" s="508">
        <v>1.62</v>
      </c>
      <c r="G54" s="388" t="s">
        <v>102</v>
      </c>
      <c r="H54" s="514"/>
      <c r="I54" s="388"/>
      <c r="J54" s="514"/>
      <c r="K54" s="388"/>
      <c r="L54" s="483" t="s">
        <v>187</v>
      </c>
    </row>
    <row r="55" spans="1:13" s="375" customFormat="1" ht="74.25" customHeight="1">
      <c r="A55" s="436"/>
      <c r="B55" s="464"/>
      <c r="C55" s="356"/>
      <c r="D55" s="482" t="s">
        <v>156</v>
      </c>
      <c r="E55" s="474"/>
      <c r="F55" s="508">
        <v>3.92</v>
      </c>
      <c r="G55" s="388" t="s">
        <v>102</v>
      </c>
      <c r="H55" s="514"/>
      <c r="I55" s="388"/>
      <c r="J55" s="514"/>
      <c r="K55" s="388"/>
      <c r="L55" s="483" t="s">
        <v>188</v>
      </c>
    </row>
    <row r="56" spans="1:13" s="375" customFormat="1" ht="87.75" customHeight="1">
      <c r="A56" s="436"/>
      <c r="B56" s="464"/>
      <c r="C56" s="490"/>
      <c r="D56" s="408" t="s">
        <v>150</v>
      </c>
      <c r="E56" s="392"/>
      <c r="F56" s="506"/>
      <c r="G56" s="388"/>
      <c r="H56" s="546"/>
      <c r="I56" s="547"/>
      <c r="J56" s="548">
        <v>1.5</v>
      </c>
      <c r="K56" s="388" t="s">
        <v>102</v>
      </c>
      <c r="L56" s="352" t="s">
        <v>397</v>
      </c>
    </row>
    <row r="57" spans="1:13" s="375" customFormat="1" ht="67.5">
      <c r="A57" s="436"/>
      <c r="B57" s="464"/>
      <c r="C57" s="358"/>
      <c r="D57" s="408" t="s">
        <v>151</v>
      </c>
      <c r="E57" s="392"/>
      <c r="F57" s="506">
        <v>9.5</v>
      </c>
      <c r="G57" s="388" t="s">
        <v>102</v>
      </c>
      <c r="H57" s="514"/>
      <c r="I57" s="388"/>
      <c r="J57" s="514"/>
      <c r="K57" s="388"/>
      <c r="L57" s="472" t="s">
        <v>199</v>
      </c>
    </row>
    <row r="58" spans="1:13" s="375" customFormat="1" ht="72" customHeight="1">
      <c r="A58" s="436"/>
      <c r="B58" s="464"/>
      <c r="C58" s="358"/>
      <c r="D58" s="408" t="s">
        <v>428</v>
      </c>
      <c r="E58" s="392"/>
      <c r="F58" s="506"/>
      <c r="G58" s="388"/>
      <c r="H58" s="514"/>
      <c r="I58" s="388"/>
      <c r="J58" s="514">
        <v>2</v>
      </c>
      <c r="K58" s="388" t="s">
        <v>102</v>
      </c>
      <c r="L58" s="352" t="s">
        <v>305</v>
      </c>
    </row>
    <row r="59" spans="1:13" s="375" customFormat="1" ht="101.25" customHeight="1">
      <c r="A59" s="436"/>
      <c r="B59" s="464"/>
      <c r="C59" s="358"/>
      <c r="D59" s="408" t="s">
        <v>165</v>
      </c>
      <c r="E59" s="392"/>
      <c r="F59" s="506"/>
      <c r="G59" s="388"/>
      <c r="H59" s="514"/>
      <c r="I59" s="388"/>
      <c r="J59" s="514">
        <v>6.5</v>
      </c>
      <c r="K59" s="388" t="s">
        <v>102</v>
      </c>
      <c r="L59" s="352" t="s">
        <v>295</v>
      </c>
    </row>
    <row r="60" spans="1:13" s="375" customFormat="1" ht="81.75" customHeight="1">
      <c r="A60" s="436"/>
      <c r="B60" s="436"/>
      <c r="C60" s="356"/>
      <c r="D60" s="488" t="s">
        <v>189</v>
      </c>
      <c r="E60" s="392"/>
      <c r="F60" s="506"/>
      <c r="G60" s="388"/>
      <c r="H60" s="514"/>
      <c r="I60" s="388"/>
      <c r="J60" s="514">
        <v>4.63</v>
      </c>
      <c r="K60" s="388" t="s">
        <v>102</v>
      </c>
      <c r="L60" s="352" t="s">
        <v>398</v>
      </c>
    </row>
    <row r="61" spans="1:13" s="375" customFormat="1" ht="59.25" customHeight="1">
      <c r="A61" s="436">
        <v>5</v>
      </c>
      <c r="B61" s="464">
        <v>3</v>
      </c>
      <c r="C61" s="361" t="s">
        <v>125</v>
      </c>
      <c r="D61" s="358" t="s">
        <v>409</v>
      </c>
      <c r="E61" s="392">
        <v>16276000</v>
      </c>
      <c r="F61" s="506"/>
      <c r="G61" s="388" t="s">
        <v>102</v>
      </c>
      <c r="H61" s="514"/>
      <c r="I61" s="388"/>
      <c r="J61" s="514"/>
      <c r="K61" s="388"/>
      <c r="L61" s="352" t="s">
        <v>402</v>
      </c>
    </row>
    <row r="62" spans="1:13" s="375" customFormat="1" ht="54" customHeight="1">
      <c r="A62" s="436"/>
      <c r="B62" s="464"/>
      <c r="C62" s="356"/>
      <c r="D62" s="408" t="s">
        <v>371</v>
      </c>
      <c r="E62" s="392"/>
      <c r="F62" s="506"/>
      <c r="G62" s="388"/>
      <c r="H62" s="514"/>
      <c r="I62" s="388"/>
      <c r="J62" s="514">
        <v>5.4249999999999998</v>
      </c>
      <c r="K62" s="388"/>
      <c r="L62" s="352" t="s">
        <v>664</v>
      </c>
    </row>
    <row r="63" spans="1:13" s="375" customFormat="1" ht="59.25" customHeight="1">
      <c r="A63" s="436"/>
      <c r="B63" s="464"/>
      <c r="C63" s="356"/>
      <c r="D63" s="359" t="s">
        <v>256</v>
      </c>
      <c r="E63" s="392"/>
      <c r="F63" s="506"/>
      <c r="G63" s="388"/>
      <c r="H63" s="514"/>
      <c r="I63" s="388"/>
      <c r="J63" s="514">
        <v>4.4249999999999998</v>
      </c>
      <c r="K63" s="388" t="s">
        <v>102</v>
      </c>
      <c r="L63" s="352" t="s">
        <v>257</v>
      </c>
    </row>
    <row r="64" spans="1:13" s="375" customFormat="1" ht="80.25" customHeight="1">
      <c r="A64" s="436"/>
      <c r="B64" s="464"/>
      <c r="C64" s="356"/>
      <c r="D64" s="359" t="s">
        <v>258</v>
      </c>
      <c r="E64" s="392"/>
      <c r="F64" s="506"/>
      <c r="G64" s="388"/>
      <c r="H64" s="514"/>
      <c r="I64" s="388"/>
      <c r="J64" s="514">
        <v>1</v>
      </c>
      <c r="K64" s="388" t="s">
        <v>102</v>
      </c>
      <c r="L64" s="352" t="s">
        <v>429</v>
      </c>
    </row>
    <row r="65" spans="1:12" s="375" customFormat="1" ht="33.75">
      <c r="A65" s="436"/>
      <c r="B65" s="464"/>
      <c r="C65" s="356"/>
      <c r="D65" s="488" t="s">
        <v>190</v>
      </c>
      <c r="E65" s="392"/>
      <c r="F65" s="506"/>
      <c r="G65" s="388"/>
      <c r="H65" s="514"/>
      <c r="I65" s="388"/>
      <c r="J65" s="514"/>
      <c r="K65" s="388"/>
      <c r="L65" s="352" t="s">
        <v>399</v>
      </c>
    </row>
    <row r="66" spans="1:12" s="375" customFormat="1" ht="112.5">
      <c r="A66" s="436"/>
      <c r="B66" s="464"/>
      <c r="C66" s="356"/>
      <c r="D66" s="482" t="s">
        <v>193</v>
      </c>
      <c r="E66" s="392"/>
      <c r="F66" s="506">
        <v>0.84</v>
      </c>
      <c r="G66" s="388" t="s">
        <v>102</v>
      </c>
      <c r="H66" s="514"/>
      <c r="I66" s="388"/>
      <c r="J66" s="514"/>
      <c r="K66" s="388"/>
      <c r="L66" s="484" t="s">
        <v>191</v>
      </c>
    </row>
    <row r="67" spans="1:12" s="375" customFormat="1" ht="90">
      <c r="A67" s="436"/>
      <c r="B67" s="464"/>
      <c r="C67" s="356"/>
      <c r="D67" s="482" t="s">
        <v>192</v>
      </c>
      <c r="E67" s="392"/>
      <c r="F67" s="506">
        <v>0.91</v>
      </c>
      <c r="G67" s="388" t="s">
        <v>102</v>
      </c>
      <c r="H67" s="514"/>
      <c r="I67" s="388"/>
      <c r="J67" s="514"/>
      <c r="K67" s="388"/>
      <c r="L67" s="484" t="s">
        <v>194</v>
      </c>
    </row>
    <row r="68" spans="1:12" s="375" customFormat="1" ht="66" customHeight="1">
      <c r="A68" s="436"/>
      <c r="B68" s="464"/>
      <c r="C68" s="356"/>
      <c r="D68" s="482" t="s">
        <v>195</v>
      </c>
      <c r="E68" s="392"/>
      <c r="F68" s="506">
        <v>0.26</v>
      </c>
      <c r="G68" s="457" t="s">
        <v>102</v>
      </c>
      <c r="H68" s="504"/>
      <c r="I68" s="388"/>
      <c r="J68" s="514"/>
      <c r="K68" s="388"/>
      <c r="L68" s="493" t="s">
        <v>199</v>
      </c>
    </row>
    <row r="69" spans="1:12" s="375" customFormat="1" ht="41.25" customHeight="1">
      <c r="A69" s="436"/>
      <c r="B69" s="464"/>
      <c r="C69" s="356"/>
      <c r="D69" s="482" t="s">
        <v>157</v>
      </c>
      <c r="E69" s="491"/>
      <c r="F69" s="507"/>
      <c r="G69" s="457"/>
      <c r="H69" s="504"/>
      <c r="I69" s="457"/>
      <c r="J69" s="504">
        <v>0.52700000000000002</v>
      </c>
      <c r="K69" s="492" t="s">
        <v>102</v>
      </c>
      <c r="L69" s="484" t="s">
        <v>400</v>
      </c>
    </row>
    <row r="70" spans="1:12" s="375" customFormat="1" ht="30.75" customHeight="1">
      <c r="A70" s="436"/>
      <c r="B70" s="464"/>
      <c r="C70" s="356"/>
      <c r="D70" s="482" t="s">
        <v>158</v>
      </c>
      <c r="E70" s="456"/>
      <c r="F70" s="507"/>
      <c r="G70" s="457"/>
      <c r="H70" s="504"/>
      <c r="I70" s="457"/>
      <c r="J70" s="504">
        <v>0.17299999999999999</v>
      </c>
      <c r="K70" s="492" t="s">
        <v>102</v>
      </c>
      <c r="L70" s="484" t="s">
        <v>400</v>
      </c>
    </row>
    <row r="71" spans="1:12" s="375" customFormat="1" ht="33" customHeight="1">
      <c r="A71" s="436"/>
      <c r="B71" s="464"/>
      <c r="C71" s="356"/>
      <c r="D71" s="482" t="s">
        <v>159</v>
      </c>
      <c r="E71" s="456"/>
      <c r="F71" s="507"/>
      <c r="G71" s="457"/>
      <c r="H71" s="504"/>
      <c r="I71" s="457"/>
      <c r="J71" s="504">
        <v>0.14299999999999999</v>
      </c>
      <c r="K71" s="492" t="s">
        <v>102</v>
      </c>
      <c r="L71" s="484" t="s">
        <v>400</v>
      </c>
    </row>
    <row r="72" spans="1:12" s="375" customFormat="1" ht="78.75">
      <c r="A72" s="436"/>
      <c r="B72" s="464"/>
      <c r="C72" s="360"/>
      <c r="D72" s="408" t="s">
        <v>373</v>
      </c>
      <c r="E72" s="392"/>
      <c r="F72" s="506"/>
      <c r="G72" s="388"/>
      <c r="H72" s="514"/>
      <c r="I72" s="388"/>
      <c r="J72" s="514"/>
      <c r="K72" s="388" t="s">
        <v>102</v>
      </c>
      <c r="L72" s="352" t="s">
        <v>401</v>
      </c>
    </row>
    <row r="73" spans="1:12" s="375" customFormat="1" ht="32.25" customHeight="1">
      <c r="A73" s="436"/>
      <c r="B73" s="436"/>
      <c r="C73" s="356"/>
      <c r="D73" s="488" t="s">
        <v>404</v>
      </c>
      <c r="E73" s="392"/>
      <c r="F73" s="506"/>
      <c r="G73" s="388"/>
      <c r="H73" s="514"/>
      <c r="I73" s="388"/>
      <c r="J73" s="514"/>
      <c r="K73" s="388"/>
      <c r="L73" s="352" t="s">
        <v>403</v>
      </c>
    </row>
    <row r="74" spans="1:12" s="375" customFormat="1" ht="52.5" customHeight="1">
      <c r="A74" s="436"/>
      <c r="B74" s="436"/>
      <c r="C74" s="360"/>
      <c r="D74" s="359" t="s">
        <v>269</v>
      </c>
      <c r="E74" s="392"/>
      <c r="F74" s="506"/>
      <c r="G74" s="388"/>
      <c r="H74" s="514"/>
      <c r="I74" s="388"/>
      <c r="J74" s="514">
        <v>0.1</v>
      </c>
      <c r="K74" s="388" t="s">
        <v>102</v>
      </c>
      <c r="L74" s="352" t="s">
        <v>664</v>
      </c>
    </row>
    <row r="75" spans="1:12" s="375" customFormat="1" ht="30" customHeight="1">
      <c r="A75" s="436"/>
      <c r="B75" s="436"/>
      <c r="C75" s="360"/>
      <c r="D75" s="359" t="s">
        <v>275</v>
      </c>
      <c r="E75" s="392"/>
      <c r="F75" s="506"/>
      <c r="G75" s="388"/>
      <c r="H75" s="514"/>
      <c r="I75" s="388"/>
      <c r="J75" s="514"/>
      <c r="K75" s="388" t="s">
        <v>102</v>
      </c>
      <c r="L75" s="352" t="s">
        <v>405</v>
      </c>
    </row>
    <row r="76" spans="1:12" s="375" customFormat="1" ht="42" customHeight="1">
      <c r="A76" s="436"/>
      <c r="B76" s="436"/>
      <c r="C76" s="360"/>
      <c r="D76" s="359" t="s">
        <v>430</v>
      </c>
      <c r="E76" s="392"/>
      <c r="F76" s="506"/>
      <c r="G76" s="388"/>
      <c r="H76" s="514"/>
      <c r="I76" s="388"/>
      <c r="J76" s="514"/>
      <c r="K76" s="388"/>
      <c r="L76" s="352" t="s">
        <v>196</v>
      </c>
    </row>
    <row r="77" spans="1:12" s="375" customFormat="1" ht="56.25">
      <c r="A77" s="436"/>
      <c r="B77" s="464"/>
      <c r="C77" s="356"/>
      <c r="D77" s="359" t="s">
        <v>271</v>
      </c>
      <c r="E77" s="475"/>
      <c r="F77" s="506">
        <v>1.3</v>
      </c>
      <c r="G77" s="388" t="s">
        <v>102</v>
      </c>
      <c r="H77" s="514"/>
      <c r="I77" s="388"/>
      <c r="J77" s="514"/>
      <c r="K77" s="388"/>
      <c r="L77" s="352" t="s">
        <v>196</v>
      </c>
    </row>
    <row r="78" spans="1:12" s="375" customFormat="1" ht="51" customHeight="1">
      <c r="A78" s="436"/>
      <c r="B78" s="464"/>
      <c r="C78" s="356"/>
      <c r="D78" s="359" t="s">
        <v>197</v>
      </c>
      <c r="E78" s="392"/>
      <c r="F78" s="506">
        <v>1.3</v>
      </c>
      <c r="G78" s="388" t="s">
        <v>102</v>
      </c>
      <c r="H78" s="514"/>
      <c r="I78" s="388"/>
      <c r="J78" s="514"/>
      <c r="K78" s="388"/>
      <c r="L78" s="352" t="s">
        <v>196</v>
      </c>
    </row>
    <row r="79" spans="1:12" s="375" customFormat="1" ht="65.25" customHeight="1">
      <c r="A79" s="436"/>
      <c r="B79" s="464"/>
      <c r="C79" s="356"/>
      <c r="D79" s="359" t="s">
        <v>272</v>
      </c>
      <c r="E79" s="392"/>
      <c r="F79" s="506">
        <f>1.3+1.3+0.3</f>
        <v>2.9</v>
      </c>
      <c r="G79" s="388" t="s">
        <v>102</v>
      </c>
      <c r="H79" s="514"/>
      <c r="I79" s="388"/>
      <c r="J79" s="514"/>
      <c r="K79" s="388"/>
      <c r="L79" s="352" t="s">
        <v>196</v>
      </c>
    </row>
    <row r="80" spans="1:12" s="375" customFormat="1" ht="41.25" customHeight="1">
      <c r="A80" s="436"/>
      <c r="B80" s="436"/>
      <c r="C80" s="360"/>
      <c r="D80" s="408" t="s">
        <v>324</v>
      </c>
      <c r="E80" s="392"/>
      <c r="F80" s="506"/>
      <c r="G80" s="388"/>
      <c r="H80" s="514"/>
      <c r="I80" s="388"/>
      <c r="J80" s="514"/>
      <c r="K80" s="388"/>
      <c r="L80" s="352" t="s">
        <v>285</v>
      </c>
    </row>
    <row r="81" spans="1:13" s="375" customFormat="1" ht="39" customHeight="1">
      <c r="A81" s="436"/>
      <c r="B81" s="436"/>
      <c r="C81" s="360"/>
      <c r="D81" s="482" t="s">
        <v>166</v>
      </c>
      <c r="E81" s="392"/>
      <c r="F81" s="506">
        <v>0.9</v>
      </c>
      <c r="G81" s="388" t="s">
        <v>102</v>
      </c>
      <c r="H81" s="514"/>
      <c r="I81" s="388"/>
      <c r="J81" s="514"/>
      <c r="K81" s="388"/>
      <c r="L81" s="484" t="s">
        <v>198</v>
      </c>
    </row>
    <row r="82" spans="1:13" s="375" customFormat="1" ht="29.25" customHeight="1">
      <c r="A82" s="436"/>
      <c r="B82" s="436"/>
      <c r="C82" s="360"/>
      <c r="D82" s="359" t="s">
        <v>284</v>
      </c>
      <c r="E82" s="392"/>
      <c r="F82" s="506">
        <v>7.8659999999999997</v>
      </c>
      <c r="G82" s="388" t="s">
        <v>102</v>
      </c>
      <c r="H82" s="514"/>
      <c r="I82" s="388"/>
      <c r="J82" s="514"/>
      <c r="K82" s="388"/>
      <c r="L82" s="352" t="s">
        <v>283</v>
      </c>
    </row>
    <row r="83" spans="1:13" s="375" customFormat="1" ht="62.25" customHeight="1">
      <c r="A83" s="436"/>
      <c r="B83" s="436"/>
      <c r="C83" s="360"/>
      <c r="D83" s="408" t="s">
        <v>325</v>
      </c>
      <c r="E83" s="392"/>
      <c r="F83" s="506"/>
      <c r="G83" s="388"/>
      <c r="H83" s="514"/>
      <c r="I83" s="388"/>
      <c r="J83" s="514">
        <v>3.258</v>
      </c>
      <c r="K83" s="388" t="s">
        <v>102</v>
      </c>
      <c r="L83" s="352" t="s">
        <v>287</v>
      </c>
    </row>
    <row r="84" spans="1:13" s="375" customFormat="1" ht="67.5">
      <c r="A84" s="436"/>
      <c r="B84" s="436"/>
      <c r="C84" s="360"/>
      <c r="D84" s="408" t="s">
        <v>326</v>
      </c>
      <c r="E84" s="392"/>
      <c r="F84" s="506"/>
      <c r="G84" s="388"/>
      <c r="H84" s="514"/>
      <c r="I84" s="388"/>
      <c r="J84" s="514">
        <v>5.1509999999999998</v>
      </c>
      <c r="K84" s="388" t="s">
        <v>102</v>
      </c>
      <c r="L84" s="352" t="s">
        <v>288</v>
      </c>
    </row>
    <row r="85" spans="1:13" s="375" customFormat="1" ht="65.25" customHeight="1">
      <c r="A85" s="462">
        <v>6</v>
      </c>
      <c r="B85" s="463">
        <v>4</v>
      </c>
      <c r="C85" s="356"/>
      <c r="D85" s="358" t="s">
        <v>431</v>
      </c>
      <c r="E85" s="455">
        <v>45000000</v>
      </c>
      <c r="F85" s="509"/>
      <c r="G85" s="388"/>
      <c r="H85" s="514"/>
      <c r="I85" s="388"/>
      <c r="J85" s="514"/>
      <c r="K85" s="388" t="s">
        <v>102</v>
      </c>
      <c r="L85" s="352" t="s">
        <v>383</v>
      </c>
      <c r="M85" s="368"/>
    </row>
    <row r="86" spans="1:13" s="375" customFormat="1" ht="100.5" customHeight="1">
      <c r="A86" s="462"/>
      <c r="B86" s="462"/>
      <c r="C86" s="356"/>
      <c r="D86" s="359" t="s">
        <v>433</v>
      </c>
      <c r="E86" s="456"/>
      <c r="F86" s="507"/>
      <c r="G86" s="388"/>
      <c r="H86" s="514"/>
      <c r="I86" s="388"/>
      <c r="J86" s="514"/>
      <c r="K86" s="388" t="s">
        <v>102</v>
      </c>
      <c r="L86" s="352" t="s">
        <v>253</v>
      </c>
      <c r="M86" s="368"/>
    </row>
    <row r="87" spans="1:13" s="375" customFormat="1" ht="84" customHeight="1">
      <c r="A87" s="462"/>
      <c r="B87" s="462"/>
      <c r="C87" s="360"/>
      <c r="D87" s="359" t="s">
        <v>432</v>
      </c>
      <c r="E87" s="456"/>
      <c r="F87" s="507"/>
      <c r="G87" s="388"/>
      <c r="H87" s="514"/>
      <c r="I87" s="388"/>
      <c r="J87" s="514"/>
      <c r="K87" s="388" t="s">
        <v>102</v>
      </c>
      <c r="L87" s="352" t="s">
        <v>253</v>
      </c>
      <c r="M87" s="368"/>
    </row>
    <row r="88" spans="1:13" s="448" customFormat="1" ht="14.25" customHeight="1">
      <c r="A88" s="462"/>
      <c r="B88" s="462"/>
      <c r="C88" s="360"/>
      <c r="D88" s="543" t="s">
        <v>6</v>
      </c>
      <c r="E88" s="456">
        <v>10000000</v>
      </c>
      <c r="F88" s="507"/>
      <c r="G88" s="388"/>
      <c r="H88" s="514"/>
      <c r="I88" s="388"/>
      <c r="J88" s="514"/>
      <c r="K88" s="388"/>
      <c r="L88" s="352"/>
    </row>
    <row r="89" spans="1:13" s="448" customFormat="1" ht="12">
      <c r="A89" s="467"/>
      <c r="B89" s="466"/>
      <c r="C89" s="449"/>
      <c r="D89" s="450"/>
      <c r="E89" s="451"/>
      <c r="F89" s="510"/>
      <c r="G89" s="452"/>
      <c r="H89" s="516"/>
      <c r="I89" s="452"/>
      <c r="J89" s="516"/>
      <c r="K89" s="452"/>
      <c r="L89" s="453"/>
    </row>
    <row r="90" spans="1:13" s="448" customFormat="1" ht="12">
      <c r="A90" s="467"/>
      <c r="B90" s="467"/>
      <c r="C90" s="454"/>
      <c r="D90" s="450"/>
      <c r="E90" s="451"/>
      <c r="F90" s="510"/>
      <c r="G90" s="452"/>
      <c r="H90" s="516"/>
      <c r="I90" s="452"/>
      <c r="J90" s="516"/>
      <c r="K90" s="452"/>
      <c r="L90" s="453"/>
    </row>
    <row r="91" spans="1:13" s="375" customFormat="1" ht="12">
      <c r="A91" s="468"/>
      <c r="B91" s="468"/>
      <c r="C91" s="438"/>
      <c r="D91" s="439"/>
      <c r="E91" s="440"/>
      <c r="F91" s="511"/>
      <c r="G91" s="395"/>
      <c r="H91" s="517"/>
      <c r="I91" s="395"/>
      <c r="J91" s="517"/>
      <c r="K91" s="395"/>
      <c r="L91" s="441"/>
    </row>
    <row r="92" spans="1:13">
      <c r="D92" s="353" t="s">
        <v>639</v>
      </c>
      <c r="E92" s="396">
        <f>SUM(E5:E91)</f>
        <v>170716000</v>
      </c>
      <c r="F92" s="512"/>
      <c r="K92" s="386" t="s">
        <v>642</v>
      </c>
      <c r="L92" s="384" t="e">
        <f>+E94-L93</f>
        <v>#REF!</v>
      </c>
    </row>
    <row r="93" spans="1:13">
      <c r="D93" s="353" t="s">
        <v>640</v>
      </c>
      <c r="E93" s="385">
        <f>+E92-10000000</f>
        <v>160716000</v>
      </c>
      <c r="K93" s="386">
        <v>1</v>
      </c>
      <c r="L93" s="403" t="e">
        <f>+สรุปสระบุรี2555!D12-สรุปสระบุรี2555!#REF!</f>
        <v>#REF!</v>
      </c>
    </row>
    <row r="94" spans="1:13">
      <c r="D94" s="353" t="s">
        <v>641</v>
      </c>
      <c r="E94" s="385">
        <v>148616500</v>
      </c>
      <c r="K94" s="386">
        <v>2</v>
      </c>
      <c r="L94" s="403">
        <f>+สรุปสระบุรี2555!F10-10000000</f>
        <v>115716000</v>
      </c>
    </row>
    <row r="95" spans="1:13">
      <c r="K95" s="386">
        <v>3</v>
      </c>
      <c r="L95" s="403">
        <f>+สรุปสระบุรี2555!H10</f>
        <v>37669000</v>
      </c>
    </row>
    <row r="96" spans="1:13">
      <c r="L96" s="403">
        <f>+สรุปสระบุรี2555!J10</f>
        <v>151157000</v>
      </c>
    </row>
  </sheetData>
  <mergeCells count="8">
    <mergeCell ref="K3:K4"/>
    <mergeCell ref="L3:L4"/>
    <mergeCell ref="A3:A4"/>
    <mergeCell ref="B3:B4"/>
    <mergeCell ref="C3:C4"/>
    <mergeCell ref="D3:D4"/>
    <mergeCell ref="E3:E4"/>
    <mergeCell ref="F3:I3"/>
  </mergeCells>
  <phoneticPr fontId="126" type="noConversion"/>
  <printOptions horizontalCentered="1"/>
  <pageMargins left="0.35433070866141703" right="0.196850393700787" top="0.39" bottom="0.49" header="0.35433070866141703" footer="0.15748031496063"/>
  <pageSetup paperSize="9" scale="110" orientation="landscape" r:id="rId1"/>
  <headerFoot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U96"/>
  <sheetViews>
    <sheetView showGridLines="0" view="pageBreakPreview" zoomScaleSheetLayoutView="100" workbookViewId="0">
      <pane xSplit="7" ySplit="4" topLeftCell="H5" activePane="bottomRight" state="frozen"/>
      <selection activeCell="E6" sqref="E6"/>
      <selection pane="topRight" activeCell="E6" sqref="E6"/>
      <selection pane="bottomLeft" activeCell="E6" sqref="E6"/>
      <selection pane="bottomRight" activeCell="E6" sqref="E6"/>
    </sheetView>
  </sheetViews>
  <sheetFormatPr defaultColWidth="9" defaultRowHeight="11.25"/>
  <cols>
    <col min="1" max="1" width="5.7109375" style="368" customWidth="1"/>
    <col min="2" max="2" width="6.5703125" style="386" customWidth="1"/>
    <col min="3" max="3" width="22.28515625" style="368" customWidth="1"/>
    <col min="4" max="5" width="7.140625" style="550" customWidth="1"/>
    <col min="6" max="6" width="7.140625" style="561" customWidth="1"/>
    <col min="7" max="7" width="33" style="353" customWidth="1"/>
    <col min="8" max="8" width="12.85546875" style="385" customWidth="1"/>
    <col min="9" max="9" width="13" style="520" customWidth="1"/>
    <col min="10" max="10" width="7.5703125" style="386" customWidth="1"/>
    <col min="11" max="11" width="13" style="536" customWidth="1"/>
    <col min="12" max="12" width="7.5703125" style="386" customWidth="1"/>
    <col min="13" max="13" width="13" style="536" customWidth="1"/>
    <col min="14" max="14" width="9.28515625" style="386" customWidth="1"/>
    <col min="15" max="15" width="34.42578125" style="369" customWidth="1"/>
    <col min="16" max="16" width="13.85546875" style="368" bestFit="1" customWidth="1"/>
    <col min="17" max="16384" width="9" style="368"/>
  </cols>
  <sheetData>
    <row r="1" spans="1:21">
      <c r="A1" s="367" t="s">
        <v>507</v>
      </c>
      <c r="B1" s="459"/>
    </row>
    <row r="2" spans="1:21" ht="12">
      <c r="A2" s="409" t="s">
        <v>100</v>
      </c>
      <c r="B2" s="460"/>
      <c r="E2" s="561"/>
      <c r="F2" s="561">
        <f>COUNT(F5:F87)</f>
        <v>62</v>
      </c>
      <c r="P2" s="371" t="s">
        <v>102</v>
      </c>
    </row>
    <row r="3" spans="1:21" s="386" customFormat="1" ht="11.25" customHeight="1">
      <c r="A3" s="678" t="s">
        <v>27</v>
      </c>
      <c r="B3" s="676" t="s">
        <v>645</v>
      </c>
      <c r="C3" s="678" t="s">
        <v>122</v>
      </c>
      <c r="D3" s="551" t="s">
        <v>27</v>
      </c>
      <c r="E3" s="686" t="s">
        <v>484</v>
      </c>
      <c r="F3" s="688" t="s">
        <v>482</v>
      </c>
      <c r="G3" s="676" t="s">
        <v>8</v>
      </c>
      <c r="H3" s="680" t="s">
        <v>643</v>
      </c>
      <c r="I3" s="684" t="s">
        <v>67</v>
      </c>
      <c r="J3" s="683"/>
      <c r="K3" s="685"/>
      <c r="L3" s="683"/>
      <c r="M3" s="537"/>
      <c r="N3" s="674" t="s">
        <v>116</v>
      </c>
      <c r="O3" s="676" t="s">
        <v>18</v>
      </c>
      <c r="Q3" s="397"/>
      <c r="R3" s="397"/>
      <c r="S3" s="397"/>
      <c r="T3" s="397"/>
      <c r="U3" s="397"/>
    </row>
    <row r="4" spans="1:21" s="386" customFormat="1" ht="35.25" customHeight="1">
      <c r="A4" s="679"/>
      <c r="B4" s="677"/>
      <c r="C4" s="679"/>
      <c r="D4" s="552" t="s">
        <v>435</v>
      </c>
      <c r="E4" s="687"/>
      <c r="F4" s="689"/>
      <c r="G4" s="677"/>
      <c r="H4" s="681"/>
      <c r="I4" s="522"/>
      <c r="J4" s="477" t="s">
        <v>117</v>
      </c>
      <c r="K4" s="538"/>
      <c r="L4" s="478" t="s">
        <v>118</v>
      </c>
      <c r="M4" s="521"/>
      <c r="N4" s="675"/>
      <c r="O4" s="677"/>
      <c r="Q4" s="397"/>
      <c r="R4" s="397"/>
      <c r="S4" s="397"/>
      <c r="T4" s="397"/>
      <c r="U4" s="397"/>
    </row>
    <row r="5" spans="1:21" s="375" customFormat="1" ht="62.25" customHeight="1">
      <c r="A5" s="372">
        <v>1</v>
      </c>
      <c r="B5" s="461">
        <v>1</v>
      </c>
      <c r="C5" s="354" t="s">
        <v>123</v>
      </c>
      <c r="D5" s="553">
        <v>1</v>
      </c>
      <c r="E5" s="553"/>
      <c r="F5" s="562"/>
      <c r="G5" s="355" t="s">
        <v>654</v>
      </c>
      <c r="H5" s="387">
        <f>+I5*1000000</f>
        <v>38720000</v>
      </c>
      <c r="I5" s="523">
        <f>SUM(I6:I22)</f>
        <v>38.72</v>
      </c>
      <c r="J5" s="388" t="s">
        <v>102</v>
      </c>
      <c r="K5" s="523">
        <f>SUM(K6:K22)</f>
        <v>34.9</v>
      </c>
      <c r="L5" s="388"/>
      <c r="M5" s="523">
        <f>SUM(M6:M22)</f>
        <v>10.84</v>
      </c>
      <c r="N5" s="388"/>
      <c r="O5" s="374" t="s">
        <v>357</v>
      </c>
      <c r="P5" s="368"/>
    </row>
    <row r="6" spans="1:21" s="375" customFormat="1" ht="50.25" customHeight="1">
      <c r="A6" s="376"/>
      <c r="B6" s="462"/>
      <c r="C6" s="356"/>
      <c r="D6" s="554">
        <v>1.1000000000000001</v>
      </c>
      <c r="E6" s="554"/>
      <c r="F6" s="563"/>
      <c r="G6" s="404" t="s">
        <v>143</v>
      </c>
      <c r="H6" s="389"/>
      <c r="I6" s="519"/>
      <c r="J6" s="388"/>
      <c r="K6" s="539"/>
      <c r="L6" s="388"/>
      <c r="M6" s="539"/>
      <c r="N6" s="388"/>
      <c r="O6" s="377" t="s">
        <v>677</v>
      </c>
      <c r="P6" s="368"/>
    </row>
    <row r="7" spans="1:21" s="375" customFormat="1" ht="62.25" customHeight="1">
      <c r="A7" s="376"/>
      <c r="B7" s="462"/>
      <c r="C7" s="356"/>
      <c r="D7" s="554" t="s">
        <v>436</v>
      </c>
      <c r="E7" s="554" t="s">
        <v>436</v>
      </c>
      <c r="F7" s="563">
        <v>1</v>
      </c>
      <c r="G7" s="357" t="s">
        <v>167</v>
      </c>
      <c r="H7" s="389"/>
      <c r="I7" s="519">
        <v>17.5</v>
      </c>
      <c r="J7" s="388"/>
      <c r="K7" s="539"/>
      <c r="L7" s="390"/>
      <c r="M7" s="540"/>
      <c r="N7" s="388"/>
      <c r="O7" s="405" t="s">
        <v>333</v>
      </c>
      <c r="P7" s="368"/>
    </row>
    <row r="8" spans="1:21" s="375" customFormat="1" ht="33.75">
      <c r="A8" s="376"/>
      <c r="B8" s="462"/>
      <c r="C8" s="356"/>
      <c r="D8" s="554" t="s">
        <v>437</v>
      </c>
      <c r="E8" s="554" t="s">
        <v>437</v>
      </c>
      <c r="F8" s="563">
        <v>2</v>
      </c>
      <c r="G8" s="357" t="s">
        <v>358</v>
      </c>
      <c r="H8" s="389"/>
      <c r="I8" s="519">
        <v>7.46</v>
      </c>
      <c r="J8" s="388"/>
      <c r="K8" s="539"/>
      <c r="L8" s="390"/>
      <c r="M8" s="540"/>
      <c r="N8" s="388"/>
      <c r="O8" s="481" t="s">
        <v>199</v>
      </c>
      <c r="P8" s="368"/>
    </row>
    <row r="9" spans="1:21" s="375" customFormat="1" ht="74.25" customHeight="1">
      <c r="A9" s="376"/>
      <c r="B9" s="462"/>
      <c r="C9" s="356"/>
      <c r="D9" s="554" t="s">
        <v>438</v>
      </c>
      <c r="E9" s="554" t="s">
        <v>438</v>
      </c>
      <c r="F9" s="563">
        <v>3</v>
      </c>
      <c r="G9" s="480" t="s">
        <v>681</v>
      </c>
      <c r="H9" s="458"/>
      <c r="I9" s="524">
        <v>1.2</v>
      </c>
      <c r="J9" s="457"/>
      <c r="K9" s="526"/>
      <c r="L9" s="479"/>
      <c r="M9" s="524">
        <v>2.4</v>
      </c>
      <c r="N9" s="457"/>
      <c r="O9" s="481" t="s">
        <v>200</v>
      </c>
      <c r="P9" s="368"/>
    </row>
    <row r="10" spans="1:21" s="375" customFormat="1" ht="56.25">
      <c r="A10" s="376"/>
      <c r="B10" s="462"/>
      <c r="C10" s="356"/>
      <c r="D10" s="554" t="s">
        <v>439</v>
      </c>
      <c r="E10" s="554" t="s">
        <v>439</v>
      </c>
      <c r="F10" s="563">
        <v>4</v>
      </c>
      <c r="G10" s="357" t="s">
        <v>682</v>
      </c>
      <c r="H10" s="389"/>
      <c r="I10" s="519">
        <v>1.1599999999999999</v>
      </c>
      <c r="J10" s="388"/>
      <c r="K10" s="539"/>
      <c r="L10" s="390"/>
      <c r="M10" s="540"/>
      <c r="N10" s="388"/>
      <c r="O10" s="481" t="s">
        <v>201</v>
      </c>
      <c r="P10" s="368"/>
    </row>
    <row r="11" spans="1:21" s="375" customFormat="1" ht="26.25" customHeight="1">
      <c r="A11" s="376"/>
      <c r="B11" s="462"/>
      <c r="C11" s="356"/>
      <c r="D11" s="554" t="s">
        <v>440</v>
      </c>
      <c r="E11" s="554" t="s">
        <v>440</v>
      </c>
      <c r="F11" s="563">
        <v>5</v>
      </c>
      <c r="G11" s="357" t="s">
        <v>674</v>
      </c>
      <c r="H11" s="389"/>
      <c r="I11" s="519">
        <v>3</v>
      </c>
      <c r="J11" s="390"/>
      <c r="K11" s="540"/>
      <c r="L11" s="390"/>
      <c r="M11" s="540"/>
      <c r="N11" s="388"/>
      <c r="O11" s="406" t="s">
        <v>675</v>
      </c>
      <c r="P11" s="368"/>
    </row>
    <row r="12" spans="1:21" s="375" customFormat="1" ht="56.25">
      <c r="A12" s="376"/>
      <c r="B12" s="462"/>
      <c r="C12" s="356"/>
      <c r="D12" s="554">
        <v>1.2</v>
      </c>
      <c r="E12" s="554"/>
      <c r="F12" s="563"/>
      <c r="G12" s="407" t="s">
        <v>308</v>
      </c>
      <c r="H12" s="389"/>
      <c r="I12" s="519"/>
      <c r="J12" s="388"/>
      <c r="K12" s="539"/>
      <c r="L12" s="388"/>
      <c r="M12" s="539"/>
      <c r="N12" s="388"/>
      <c r="O12" s="410" t="s">
        <v>683</v>
      </c>
      <c r="P12" s="368"/>
    </row>
    <row r="13" spans="1:21" s="375" customFormat="1" ht="38.25" customHeight="1">
      <c r="A13" s="376"/>
      <c r="B13" s="462"/>
      <c r="C13" s="356"/>
      <c r="D13" s="554" t="s">
        <v>441</v>
      </c>
      <c r="E13" s="554" t="s">
        <v>441</v>
      </c>
      <c r="F13" s="563">
        <v>6</v>
      </c>
      <c r="G13" s="359" t="s">
        <v>685</v>
      </c>
      <c r="H13" s="398"/>
      <c r="I13" s="525">
        <v>3.6</v>
      </c>
      <c r="J13" s="388"/>
      <c r="K13" s="539"/>
      <c r="L13" s="388"/>
      <c r="M13" s="539"/>
      <c r="N13" s="388"/>
      <c r="O13" s="410" t="s">
        <v>686</v>
      </c>
      <c r="P13" s="368"/>
    </row>
    <row r="14" spans="1:21" s="375" customFormat="1" ht="33.75">
      <c r="A14" s="376"/>
      <c r="B14" s="462"/>
      <c r="C14" s="356"/>
      <c r="D14" s="554" t="s">
        <v>442</v>
      </c>
      <c r="E14" s="554" t="s">
        <v>442</v>
      </c>
      <c r="F14" s="563">
        <v>7</v>
      </c>
      <c r="G14" s="482" t="s">
        <v>168</v>
      </c>
      <c r="H14" s="389"/>
      <c r="I14" s="519">
        <v>4.8</v>
      </c>
      <c r="J14" s="388"/>
      <c r="K14" s="539"/>
      <c r="L14" s="388"/>
      <c r="M14" s="539"/>
      <c r="N14" s="388"/>
      <c r="O14" s="483" t="s">
        <v>202</v>
      </c>
      <c r="P14" s="368"/>
    </row>
    <row r="15" spans="1:21" s="375" customFormat="1" ht="45">
      <c r="A15" s="376"/>
      <c r="B15" s="462"/>
      <c r="C15" s="356"/>
      <c r="D15" s="554" t="s">
        <v>443</v>
      </c>
      <c r="E15" s="554" t="s">
        <v>443</v>
      </c>
      <c r="F15" s="563">
        <v>8</v>
      </c>
      <c r="G15" s="359" t="s">
        <v>689</v>
      </c>
      <c r="H15" s="389"/>
      <c r="I15" s="519"/>
      <c r="J15" s="388"/>
      <c r="K15" s="519">
        <v>19.5</v>
      </c>
      <c r="L15" s="388"/>
      <c r="M15" s="539"/>
      <c r="N15" s="388"/>
      <c r="O15" s="483" t="s">
        <v>203</v>
      </c>
      <c r="P15" s="368"/>
    </row>
    <row r="16" spans="1:21" s="375" customFormat="1" ht="62.25" customHeight="1">
      <c r="A16" s="376"/>
      <c r="B16" s="462"/>
      <c r="C16" s="356"/>
      <c r="D16" s="554" t="s">
        <v>444</v>
      </c>
      <c r="E16" s="554" t="s">
        <v>444</v>
      </c>
      <c r="F16" s="563">
        <v>9</v>
      </c>
      <c r="G16" s="359" t="s">
        <v>360</v>
      </c>
      <c r="H16" s="389"/>
      <c r="I16" s="519"/>
      <c r="J16" s="388"/>
      <c r="K16" s="519">
        <v>10.4</v>
      </c>
      <c r="L16" s="388"/>
      <c r="M16" s="539"/>
      <c r="N16" s="388"/>
      <c r="O16" s="470" t="s">
        <v>204</v>
      </c>
      <c r="P16" s="368"/>
    </row>
    <row r="17" spans="1:16" s="375" customFormat="1" ht="56.25">
      <c r="A17" s="376"/>
      <c r="B17" s="462"/>
      <c r="C17" s="360"/>
      <c r="D17" s="555">
        <v>1.3</v>
      </c>
      <c r="E17" s="555"/>
      <c r="F17" s="564"/>
      <c r="G17" s="407" t="s">
        <v>309</v>
      </c>
      <c r="H17" s="436"/>
      <c r="I17" s="526"/>
      <c r="J17" s="388"/>
      <c r="K17" s="519"/>
      <c r="L17" s="388"/>
      <c r="M17" s="539"/>
      <c r="N17" s="388"/>
      <c r="O17" s="410" t="s">
        <v>301</v>
      </c>
      <c r="P17" s="368"/>
    </row>
    <row r="18" spans="1:16" s="375" customFormat="1" ht="48.75" customHeight="1">
      <c r="A18" s="376"/>
      <c r="B18" s="462"/>
      <c r="C18" s="360"/>
      <c r="D18" s="554" t="s">
        <v>445</v>
      </c>
      <c r="E18" s="554" t="s">
        <v>445</v>
      </c>
      <c r="F18" s="563">
        <v>10</v>
      </c>
      <c r="G18" s="482" t="s">
        <v>160</v>
      </c>
      <c r="H18" s="436"/>
      <c r="I18" s="526"/>
      <c r="J18" s="388"/>
      <c r="K18" s="519">
        <v>5</v>
      </c>
      <c r="L18" s="388"/>
      <c r="M18" s="539"/>
      <c r="N18" s="388"/>
      <c r="O18" s="483" t="s">
        <v>169</v>
      </c>
      <c r="P18" s="368"/>
    </row>
    <row r="19" spans="1:16" s="375" customFormat="1" ht="22.5">
      <c r="A19" s="376"/>
      <c r="B19" s="462"/>
      <c r="C19" s="360"/>
      <c r="D19" s="554" t="s">
        <v>446</v>
      </c>
      <c r="E19" s="554" t="s">
        <v>446</v>
      </c>
      <c r="F19" s="563">
        <v>11</v>
      </c>
      <c r="G19" s="359" t="s">
        <v>697</v>
      </c>
      <c r="H19" s="436"/>
      <c r="I19" s="526"/>
      <c r="J19" s="388"/>
      <c r="K19" s="539"/>
      <c r="L19" s="388"/>
      <c r="M19" s="519">
        <v>0.5</v>
      </c>
      <c r="N19" s="388"/>
      <c r="O19" s="352" t="s">
        <v>231</v>
      </c>
      <c r="P19" s="368"/>
    </row>
    <row r="20" spans="1:16" s="375" customFormat="1" ht="28.5" customHeight="1">
      <c r="A20" s="376"/>
      <c r="B20" s="462"/>
      <c r="C20" s="360"/>
      <c r="D20" s="554" t="s">
        <v>447</v>
      </c>
      <c r="E20" s="554" t="s">
        <v>447</v>
      </c>
      <c r="F20" s="563">
        <v>12</v>
      </c>
      <c r="G20" s="359" t="s">
        <v>694</v>
      </c>
      <c r="H20" s="436"/>
      <c r="I20" s="526"/>
      <c r="J20" s="388"/>
      <c r="K20" s="539"/>
      <c r="L20" s="388"/>
      <c r="M20" s="539">
        <v>0.18</v>
      </c>
      <c r="N20" s="388"/>
      <c r="O20" s="352" t="s">
        <v>656</v>
      </c>
      <c r="P20" s="368"/>
    </row>
    <row r="21" spans="1:16" s="375" customFormat="1" ht="56.25">
      <c r="A21" s="376"/>
      <c r="B21" s="462"/>
      <c r="C21" s="360"/>
      <c r="D21" s="555">
        <v>1.4</v>
      </c>
      <c r="E21" s="555"/>
      <c r="F21" s="564"/>
      <c r="G21" s="482" t="s">
        <v>170</v>
      </c>
      <c r="H21" s="389"/>
      <c r="I21" s="519"/>
      <c r="J21" s="388"/>
      <c r="K21" s="539"/>
      <c r="L21" s="388"/>
      <c r="M21" s="539"/>
      <c r="N21" s="388"/>
      <c r="O21" s="352"/>
      <c r="P21" s="368"/>
    </row>
    <row r="22" spans="1:16" s="375" customFormat="1" ht="56.25">
      <c r="A22" s="376"/>
      <c r="B22" s="462"/>
      <c r="C22" s="360"/>
      <c r="D22" s="554" t="s">
        <v>448</v>
      </c>
      <c r="E22" s="554" t="s">
        <v>448</v>
      </c>
      <c r="F22" s="563">
        <v>13</v>
      </c>
      <c r="G22" s="482" t="s">
        <v>171</v>
      </c>
      <c r="H22" s="391"/>
      <c r="I22" s="527"/>
      <c r="J22" s="388"/>
      <c r="K22" s="539"/>
      <c r="L22" s="388"/>
      <c r="M22" s="539">
        <v>7.76</v>
      </c>
      <c r="N22" s="388"/>
      <c r="O22" s="483" t="s">
        <v>205</v>
      </c>
      <c r="P22" s="399"/>
    </row>
    <row r="23" spans="1:16" s="375" customFormat="1" ht="51.75" customHeight="1">
      <c r="A23" s="378">
        <v>2</v>
      </c>
      <c r="B23" s="463">
        <v>5</v>
      </c>
      <c r="C23" s="356"/>
      <c r="D23" s="554">
        <v>2</v>
      </c>
      <c r="E23" s="554"/>
      <c r="F23" s="563"/>
      <c r="G23" s="358" t="s">
        <v>209</v>
      </c>
      <c r="H23" s="485">
        <f>60000000-25280000-20000000-4500000</f>
        <v>10220000</v>
      </c>
      <c r="I23" s="528">
        <f>SUM(I24:I27)</f>
        <v>10.220000000000001</v>
      </c>
      <c r="J23" s="388" t="s">
        <v>102</v>
      </c>
      <c r="K23" s="528">
        <f>SUM(K24:K27)</f>
        <v>0</v>
      </c>
      <c r="L23" s="388"/>
      <c r="M23" s="528">
        <f>SUM(M24:M27)</f>
        <v>49.78</v>
      </c>
      <c r="N23" s="388"/>
      <c r="O23" s="352"/>
    </row>
    <row r="24" spans="1:16" s="375" customFormat="1" ht="67.5">
      <c r="A24" s="378"/>
      <c r="B24" s="462"/>
      <c r="C24" s="356"/>
      <c r="D24" s="554">
        <v>2.1</v>
      </c>
      <c r="E24" s="554">
        <v>2.1</v>
      </c>
      <c r="F24" s="563">
        <v>14</v>
      </c>
      <c r="G24" s="404" t="s">
        <v>387</v>
      </c>
      <c r="H24" s="392"/>
      <c r="I24" s="529"/>
      <c r="J24" s="388"/>
      <c r="K24" s="539"/>
      <c r="L24" s="388"/>
      <c r="M24" s="539">
        <v>25.28</v>
      </c>
      <c r="N24" s="388"/>
      <c r="O24" s="352" t="s">
        <v>386</v>
      </c>
    </row>
    <row r="25" spans="1:16" s="375" customFormat="1" ht="56.25">
      <c r="A25" s="378"/>
      <c r="B25" s="463"/>
      <c r="C25" s="356"/>
      <c r="D25" s="554">
        <v>2.2000000000000002</v>
      </c>
      <c r="E25" s="554">
        <v>2.2000000000000002</v>
      </c>
      <c r="F25" s="563">
        <v>15</v>
      </c>
      <c r="G25" s="404" t="s">
        <v>388</v>
      </c>
      <c r="H25" s="392"/>
      <c r="I25" s="529"/>
      <c r="J25" s="388"/>
      <c r="K25" s="539"/>
      <c r="L25" s="388"/>
      <c r="M25" s="539">
        <v>20</v>
      </c>
      <c r="N25" s="388"/>
      <c r="O25" s="352" t="s">
        <v>214</v>
      </c>
    </row>
    <row r="26" spans="1:16" s="375" customFormat="1" ht="33.75">
      <c r="A26" s="378"/>
      <c r="B26" s="463"/>
      <c r="C26" s="360"/>
      <c r="D26" s="554">
        <v>2.2999999999999998</v>
      </c>
      <c r="E26" s="554">
        <v>2.2999999999999998</v>
      </c>
      <c r="F26" s="563">
        <v>16</v>
      </c>
      <c r="G26" s="404" t="s">
        <v>389</v>
      </c>
      <c r="H26" s="392"/>
      <c r="I26" s="529"/>
      <c r="J26" s="388"/>
      <c r="K26" s="539"/>
      <c r="L26" s="388"/>
      <c r="M26" s="539">
        <v>4.5</v>
      </c>
      <c r="N26" s="388"/>
      <c r="O26" s="352" t="s">
        <v>664</v>
      </c>
    </row>
    <row r="27" spans="1:16" s="375" customFormat="1" ht="67.5">
      <c r="A27" s="378"/>
      <c r="B27" s="463"/>
      <c r="C27" s="360"/>
      <c r="D27" s="554">
        <v>2.4</v>
      </c>
      <c r="E27" s="554">
        <v>2.4</v>
      </c>
      <c r="F27" s="563">
        <v>17</v>
      </c>
      <c r="G27" s="407" t="s">
        <v>363</v>
      </c>
      <c r="H27" s="392"/>
      <c r="I27" s="529">
        <v>10.220000000000001</v>
      </c>
      <c r="J27" s="388"/>
      <c r="K27" s="539"/>
      <c r="L27" s="388"/>
      <c r="M27" s="539"/>
      <c r="N27" s="388"/>
      <c r="O27" s="472" t="s">
        <v>390</v>
      </c>
    </row>
    <row r="28" spans="1:16" s="375" customFormat="1" ht="45">
      <c r="A28" s="376">
        <v>3</v>
      </c>
      <c r="B28" s="463">
        <v>2</v>
      </c>
      <c r="C28" s="361" t="s">
        <v>124</v>
      </c>
      <c r="D28" s="556">
        <v>3</v>
      </c>
      <c r="E28" s="556"/>
      <c r="F28" s="565"/>
      <c r="G28" s="362" t="s">
        <v>161</v>
      </c>
      <c r="H28" s="392">
        <f>+I28*1000000</f>
        <v>30130000</v>
      </c>
      <c r="I28" s="529">
        <f>SUM(I29:I50)</f>
        <v>30.13</v>
      </c>
      <c r="J28" s="388" t="s">
        <v>102</v>
      </c>
      <c r="K28" s="529">
        <f>SUM(K29:K50)</f>
        <v>2.7690000000000001</v>
      </c>
      <c r="L28" s="388"/>
      <c r="M28" s="529">
        <f>SUM(M29:M50)</f>
        <v>12.1</v>
      </c>
      <c r="N28" s="388"/>
      <c r="O28" s="352"/>
    </row>
    <row r="29" spans="1:16" s="375" customFormat="1" ht="45">
      <c r="A29" s="376"/>
      <c r="B29" s="463"/>
      <c r="C29" s="356"/>
      <c r="D29" s="554">
        <v>3.1</v>
      </c>
      <c r="E29" s="554"/>
      <c r="F29" s="563"/>
      <c r="G29" s="407" t="s">
        <v>314</v>
      </c>
      <c r="H29" s="494"/>
      <c r="I29" s="529"/>
      <c r="J29" s="388"/>
      <c r="K29" s="539"/>
      <c r="L29" s="388"/>
      <c r="M29" s="539"/>
      <c r="N29" s="388"/>
      <c r="O29" s="352" t="s">
        <v>391</v>
      </c>
    </row>
    <row r="30" spans="1:16" s="375" customFormat="1" ht="39" customHeight="1">
      <c r="A30" s="376"/>
      <c r="B30" s="463"/>
      <c r="C30" s="356"/>
      <c r="D30" s="554" t="s">
        <v>449</v>
      </c>
      <c r="E30" s="554" t="s">
        <v>449</v>
      </c>
      <c r="F30" s="563">
        <v>18</v>
      </c>
      <c r="G30" s="363" t="s">
        <v>144</v>
      </c>
      <c r="H30" s="392"/>
      <c r="I30" s="529">
        <v>6</v>
      </c>
      <c r="J30" s="388"/>
      <c r="K30" s="539"/>
      <c r="L30" s="388"/>
      <c r="M30" s="539"/>
      <c r="N30" s="388"/>
      <c r="O30" s="406"/>
    </row>
    <row r="31" spans="1:16" s="375" customFormat="1" ht="51.75" customHeight="1">
      <c r="A31" s="376"/>
      <c r="B31" s="463"/>
      <c r="C31" s="356"/>
      <c r="D31" s="554" t="s">
        <v>450</v>
      </c>
      <c r="E31" s="554" t="s">
        <v>450</v>
      </c>
      <c r="F31" s="563">
        <v>19</v>
      </c>
      <c r="G31" s="363" t="s">
        <v>367</v>
      </c>
      <c r="H31" s="392"/>
      <c r="I31" s="529">
        <v>7.6</v>
      </c>
      <c r="J31" s="388"/>
      <c r="K31" s="539"/>
      <c r="L31" s="388"/>
      <c r="M31" s="539"/>
      <c r="N31" s="388"/>
      <c r="O31" s="406"/>
    </row>
    <row r="32" spans="1:16" s="375" customFormat="1" ht="101.25">
      <c r="A32" s="376"/>
      <c r="B32" s="463"/>
      <c r="C32" s="356"/>
      <c r="D32" s="554" t="s">
        <v>451</v>
      </c>
      <c r="E32" s="554" t="s">
        <v>451</v>
      </c>
      <c r="F32" s="563">
        <v>20</v>
      </c>
      <c r="G32" s="486" t="s">
        <v>657</v>
      </c>
      <c r="H32" s="456"/>
      <c r="I32" s="530"/>
      <c r="J32" s="457"/>
      <c r="K32" s="526"/>
      <c r="L32" s="457"/>
      <c r="M32" s="526">
        <v>4.5</v>
      </c>
      <c r="N32" s="457"/>
      <c r="O32" s="352" t="s">
        <v>223</v>
      </c>
    </row>
    <row r="33" spans="1:16" s="375" customFormat="1" ht="25.5" customHeight="1">
      <c r="A33" s="376"/>
      <c r="B33" s="463"/>
      <c r="C33" s="360"/>
      <c r="D33" s="555">
        <v>3.2</v>
      </c>
      <c r="E33" s="555"/>
      <c r="F33" s="564"/>
      <c r="G33" s="487" t="s">
        <v>172</v>
      </c>
      <c r="H33" s="392"/>
      <c r="I33" s="529"/>
      <c r="J33" s="388"/>
      <c r="K33" s="539"/>
      <c r="L33" s="388"/>
      <c r="M33" s="539"/>
      <c r="N33" s="388"/>
      <c r="O33" s="352" t="s">
        <v>303</v>
      </c>
    </row>
    <row r="34" spans="1:16" s="375" customFormat="1" ht="45">
      <c r="A34" s="376"/>
      <c r="B34" s="462"/>
      <c r="C34" s="360"/>
      <c r="D34" s="554" t="s">
        <v>452</v>
      </c>
      <c r="E34" s="554" t="s">
        <v>452</v>
      </c>
      <c r="F34" s="563">
        <v>21</v>
      </c>
      <c r="G34" s="359" t="s">
        <v>225</v>
      </c>
      <c r="H34" s="436"/>
      <c r="I34" s="526">
        <v>1.6</v>
      </c>
      <c r="J34" s="388"/>
      <c r="K34" s="539"/>
      <c r="L34" s="388"/>
      <c r="M34" s="539"/>
      <c r="N34" s="388"/>
      <c r="O34" s="352" t="s">
        <v>227</v>
      </c>
      <c r="P34" s="368"/>
    </row>
    <row r="35" spans="1:16" s="375" customFormat="1" ht="33.75">
      <c r="A35" s="376"/>
      <c r="B35" s="462"/>
      <c r="C35" s="356"/>
      <c r="D35" s="554" t="s">
        <v>453</v>
      </c>
      <c r="E35" s="554" t="s">
        <v>453</v>
      </c>
      <c r="F35" s="563">
        <v>22</v>
      </c>
      <c r="G35" s="482" t="s">
        <v>392</v>
      </c>
      <c r="H35" s="391"/>
      <c r="I35" s="527"/>
      <c r="J35" s="457"/>
      <c r="K35" s="526">
        <v>1.0660000000000001</v>
      </c>
      <c r="L35" s="457"/>
      <c r="M35" s="526"/>
      <c r="N35" s="457"/>
      <c r="O35" s="483" t="s">
        <v>173</v>
      </c>
      <c r="P35" s="368"/>
    </row>
    <row r="36" spans="1:16" s="375" customFormat="1" ht="45">
      <c r="A36" s="376"/>
      <c r="B36" s="463"/>
      <c r="C36" s="356"/>
      <c r="D36" s="554">
        <v>3.3</v>
      </c>
      <c r="E36" s="554"/>
      <c r="F36" s="563"/>
      <c r="G36" s="487" t="s">
        <v>174</v>
      </c>
      <c r="H36" s="392"/>
      <c r="I36" s="529"/>
      <c r="J36" s="388"/>
      <c r="K36" s="539"/>
      <c r="L36" s="388"/>
      <c r="M36" s="539"/>
      <c r="N36" s="388"/>
      <c r="O36" s="483"/>
    </row>
    <row r="37" spans="1:16" s="375" customFormat="1" ht="22.5">
      <c r="A37" s="376"/>
      <c r="B37" s="463"/>
      <c r="C37" s="356"/>
      <c r="D37" s="554" t="s">
        <v>454</v>
      </c>
      <c r="E37" s="554" t="s">
        <v>454</v>
      </c>
      <c r="F37" s="563">
        <v>23</v>
      </c>
      <c r="G37" s="482" t="s">
        <v>176</v>
      </c>
      <c r="H37" s="392"/>
      <c r="I37" s="529">
        <v>2</v>
      </c>
      <c r="J37" s="388"/>
      <c r="K37" s="539"/>
      <c r="L37" s="388"/>
      <c r="M37" s="541"/>
      <c r="O37" s="483" t="s">
        <v>175</v>
      </c>
    </row>
    <row r="38" spans="1:16" s="375" customFormat="1" ht="22.5">
      <c r="A38" s="376"/>
      <c r="B38" s="463"/>
      <c r="C38" s="356"/>
      <c r="D38" s="554" t="s">
        <v>455</v>
      </c>
      <c r="E38" s="554" t="s">
        <v>455</v>
      </c>
      <c r="F38" s="563">
        <v>24</v>
      </c>
      <c r="G38" s="482" t="s">
        <v>145</v>
      </c>
      <c r="H38" s="392"/>
      <c r="I38" s="529">
        <v>1.43</v>
      </c>
      <c r="J38" s="388"/>
      <c r="K38" s="539"/>
      <c r="L38" s="388"/>
      <c r="M38" s="539"/>
      <c r="N38" s="388"/>
      <c r="O38" s="483" t="s">
        <v>177</v>
      </c>
    </row>
    <row r="39" spans="1:16" s="375" customFormat="1" ht="22.5">
      <c r="A39" s="376"/>
      <c r="B39" s="463"/>
      <c r="C39" s="356"/>
      <c r="D39" s="554" t="s">
        <v>456</v>
      </c>
      <c r="E39" s="554" t="s">
        <v>456</v>
      </c>
      <c r="F39" s="563">
        <v>25</v>
      </c>
      <c r="G39" s="482" t="s">
        <v>178</v>
      </c>
      <c r="H39" s="392"/>
      <c r="I39" s="529">
        <v>3.9</v>
      </c>
      <c r="J39" s="388"/>
      <c r="K39" s="539"/>
      <c r="L39" s="388"/>
      <c r="M39" s="539"/>
      <c r="N39" s="388"/>
      <c r="O39" s="483" t="s">
        <v>179</v>
      </c>
    </row>
    <row r="40" spans="1:16" s="375" customFormat="1" ht="45">
      <c r="A40" s="376"/>
      <c r="B40" s="463"/>
      <c r="C40" s="356"/>
      <c r="D40" s="554" t="s">
        <v>457</v>
      </c>
      <c r="E40" s="554" t="s">
        <v>457</v>
      </c>
      <c r="F40" s="563">
        <v>26</v>
      </c>
      <c r="G40" s="482" t="s">
        <v>146</v>
      </c>
      <c r="H40" s="392"/>
      <c r="I40" s="529">
        <v>2.5</v>
      </c>
      <c r="J40" s="388"/>
      <c r="K40" s="539"/>
      <c r="L40" s="388"/>
      <c r="M40" s="539"/>
      <c r="N40" s="388"/>
      <c r="O40" s="483" t="s">
        <v>180</v>
      </c>
    </row>
    <row r="41" spans="1:16" s="375" customFormat="1" ht="45">
      <c r="A41" s="376"/>
      <c r="B41" s="463"/>
      <c r="C41" s="356"/>
      <c r="D41" s="554">
        <v>3.4</v>
      </c>
      <c r="E41" s="554"/>
      <c r="F41" s="563"/>
      <c r="G41" s="487" t="s">
        <v>393</v>
      </c>
      <c r="H41" s="456"/>
      <c r="I41" s="530"/>
      <c r="J41" s="457"/>
      <c r="K41" s="526"/>
      <c r="L41" s="457"/>
      <c r="M41" s="526"/>
      <c r="N41" s="457"/>
      <c r="O41" s="352"/>
    </row>
    <row r="42" spans="1:16" s="375" customFormat="1" ht="33.75">
      <c r="A42" s="376"/>
      <c r="B42" s="463"/>
      <c r="C42" s="356"/>
      <c r="D42" s="554" t="s">
        <v>458</v>
      </c>
      <c r="E42" s="554" t="s">
        <v>458</v>
      </c>
      <c r="F42" s="563">
        <v>27</v>
      </c>
      <c r="G42" s="482" t="s">
        <v>147</v>
      </c>
      <c r="H42" s="456"/>
      <c r="I42" s="530">
        <v>0.64500000000000002</v>
      </c>
      <c r="J42" s="457"/>
      <c r="K42" s="526"/>
      <c r="L42" s="457"/>
      <c r="M42" s="526"/>
      <c r="N42" s="457"/>
      <c r="O42" s="483" t="s">
        <v>183</v>
      </c>
    </row>
    <row r="43" spans="1:16" s="375" customFormat="1" ht="22.5">
      <c r="A43" s="376"/>
      <c r="B43" s="463"/>
      <c r="C43" s="356"/>
      <c r="D43" s="554" t="s">
        <v>459</v>
      </c>
      <c r="E43" s="554" t="s">
        <v>459</v>
      </c>
      <c r="F43" s="563">
        <v>28</v>
      </c>
      <c r="G43" s="482" t="s">
        <v>148</v>
      </c>
      <c r="H43" s="456"/>
      <c r="I43" s="530">
        <v>0.37</v>
      </c>
      <c r="J43" s="457"/>
      <c r="K43" s="526"/>
      <c r="L43" s="457"/>
      <c r="M43" s="526"/>
      <c r="N43" s="457"/>
      <c r="O43" s="483" t="s">
        <v>182</v>
      </c>
    </row>
    <row r="44" spans="1:16" s="375" customFormat="1" ht="56.25">
      <c r="A44" s="376"/>
      <c r="B44" s="463"/>
      <c r="C44" s="356"/>
      <c r="D44" s="554" t="s">
        <v>460</v>
      </c>
      <c r="E44" s="554" t="s">
        <v>460</v>
      </c>
      <c r="F44" s="563">
        <v>29</v>
      </c>
      <c r="G44" s="482" t="s">
        <v>149</v>
      </c>
      <c r="H44" s="456"/>
      <c r="I44" s="530">
        <v>2</v>
      </c>
      <c r="J44" s="457"/>
      <c r="K44" s="526"/>
      <c r="L44" s="457"/>
      <c r="M44" s="526"/>
      <c r="N44" s="457"/>
      <c r="O44" s="483" t="s">
        <v>181</v>
      </c>
    </row>
    <row r="45" spans="1:16" s="375" customFormat="1" ht="45">
      <c r="A45" s="376"/>
      <c r="B45" s="463"/>
      <c r="C45" s="360"/>
      <c r="D45" s="555">
        <v>3.5</v>
      </c>
      <c r="E45" s="555"/>
      <c r="F45" s="564"/>
      <c r="G45" s="487" t="s">
        <v>407</v>
      </c>
      <c r="H45" s="456"/>
      <c r="I45" s="530"/>
      <c r="J45" s="457"/>
      <c r="K45" s="526"/>
      <c r="L45" s="457"/>
      <c r="M45" s="526"/>
      <c r="N45" s="457"/>
      <c r="O45" s="352" t="s">
        <v>233</v>
      </c>
    </row>
    <row r="46" spans="1:16" s="375" customFormat="1" ht="90">
      <c r="A46" s="376"/>
      <c r="B46" s="463"/>
      <c r="C46" s="356"/>
      <c r="D46" s="554" t="s">
        <v>461</v>
      </c>
      <c r="E46" s="554" t="s">
        <v>461</v>
      </c>
      <c r="F46" s="563">
        <v>30</v>
      </c>
      <c r="G46" s="482" t="s">
        <v>184</v>
      </c>
      <c r="H46" s="456"/>
      <c r="I46" s="530"/>
      <c r="J46" s="457"/>
      <c r="K46" s="526">
        <v>1.7030000000000001</v>
      </c>
      <c r="L46" s="492"/>
      <c r="M46" s="526"/>
      <c r="N46" s="457"/>
      <c r="O46" s="352" t="s">
        <v>370</v>
      </c>
    </row>
    <row r="47" spans="1:16" s="375" customFormat="1" ht="56.25">
      <c r="A47" s="376"/>
      <c r="B47" s="463"/>
      <c r="C47" s="360"/>
      <c r="D47" s="554" t="s">
        <v>462</v>
      </c>
      <c r="E47" s="554" t="s">
        <v>462</v>
      </c>
      <c r="F47" s="563">
        <v>31</v>
      </c>
      <c r="G47" s="482" t="s">
        <v>249</v>
      </c>
      <c r="H47" s="456"/>
      <c r="I47" s="530"/>
      <c r="J47" s="457"/>
      <c r="K47" s="526"/>
      <c r="L47" s="457"/>
      <c r="M47" s="526">
        <v>2.6</v>
      </c>
      <c r="N47" s="457"/>
      <c r="O47" s="352" t="s">
        <v>394</v>
      </c>
    </row>
    <row r="48" spans="1:16" s="375" customFormat="1" ht="78.75">
      <c r="A48" s="376"/>
      <c r="B48" s="463"/>
      <c r="C48" s="356"/>
      <c r="D48" s="554">
        <v>3.6</v>
      </c>
      <c r="E48" s="554">
        <v>3.6</v>
      </c>
      <c r="F48" s="563">
        <v>32</v>
      </c>
      <c r="G48" s="404" t="s">
        <v>162</v>
      </c>
      <c r="H48" s="456"/>
      <c r="I48" s="530"/>
      <c r="J48" s="457"/>
      <c r="K48" s="526"/>
      <c r="L48" s="457"/>
      <c r="M48" s="526">
        <v>2</v>
      </c>
      <c r="N48" s="388"/>
      <c r="O48" s="352" t="s">
        <v>395</v>
      </c>
    </row>
    <row r="49" spans="1:16" s="375" customFormat="1" ht="78.75">
      <c r="A49" s="376"/>
      <c r="B49" s="463"/>
      <c r="C49" s="356"/>
      <c r="D49" s="554">
        <v>3.7</v>
      </c>
      <c r="E49" s="554">
        <v>3.7</v>
      </c>
      <c r="F49" s="563">
        <v>33</v>
      </c>
      <c r="G49" s="488" t="s">
        <v>163</v>
      </c>
      <c r="H49" s="456"/>
      <c r="I49" s="530">
        <v>2.085</v>
      </c>
      <c r="J49" s="388"/>
      <c r="K49" s="539"/>
      <c r="L49" s="457"/>
      <c r="M49" s="526"/>
      <c r="N49" s="457"/>
      <c r="O49" s="483" t="s">
        <v>185</v>
      </c>
    </row>
    <row r="50" spans="1:16" s="375" customFormat="1" ht="33.75">
      <c r="A50" s="376"/>
      <c r="B50" s="462"/>
      <c r="C50" s="356"/>
      <c r="D50" s="554">
        <v>3.8</v>
      </c>
      <c r="E50" s="554">
        <v>3.8</v>
      </c>
      <c r="F50" s="563">
        <v>34</v>
      </c>
      <c r="G50" s="408" t="s">
        <v>164</v>
      </c>
      <c r="H50" s="458"/>
      <c r="I50" s="524"/>
      <c r="J50" s="457"/>
      <c r="K50" s="526"/>
      <c r="L50" s="457"/>
      <c r="M50" s="526">
        <v>3</v>
      </c>
      <c r="N50" s="388"/>
      <c r="O50" s="352" t="s">
        <v>396</v>
      </c>
      <c r="P50" s="368"/>
    </row>
    <row r="51" spans="1:16" s="375" customFormat="1" ht="45">
      <c r="A51" s="378">
        <v>4</v>
      </c>
      <c r="B51" s="464">
        <v>6</v>
      </c>
      <c r="C51" s="364"/>
      <c r="D51" s="557">
        <v>4</v>
      </c>
      <c r="E51" s="557"/>
      <c r="F51" s="566"/>
      <c r="G51" s="381" t="s">
        <v>375</v>
      </c>
      <c r="H51" s="400">
        <f>+I51*1000000</f>
        <v>20370000</v>
      </c>
      <c r="I51" s="531">
        <f>SUM(I52:I60)</f>
        <v>20.37</v>
      </c>
      <c r="J51" s="388" t="s">
        <v>102</v>
      </c>
      <c r="K51" s="531">
        <f>SUM(K52:K60)</f>
        <v>0</v>
      </c>
      <c r="L51" s="388"/>
      <c r="M51" s="531">
        <f>SUM(M52:M60)</f>
        <v>14.629999999999999</v>
      </c>
      <c r="N51" s="388"/>
      <c r="O51" s="352" t="s">
        <v>384</v>
      </c>
    </row>
    <row r="52" spans="1:16" s="375" customFormat="1" ht="33.75">
      <c r="A52" s="378"/>
      <c r="B52" s="464"/>
      <c r="C52" s="489"/>
      <c r="D52" s="554">
        <v>4.0999999999999996</v>
      </c>
      <c r="E52" s="554"/>
      <c r="F52" s="563"/>
      <c r="G52" s="488" t="s">
        <v>153</v>
      </c>
      <c r="H52" s="400"/>
      <c r="I52" s="531"/>
      <c r="J52" s="388"/>
      <c r="K52" s="541"/>
      <c r="L52" s="452"/>
      <c r="M52" s="541"/>
      <c r="N52" s="388"/>
      <c r="O52" s="352"/>
    </row>
    <row r="53" spans="1:16" s="375" customFormat="1" ht="22.5">
      <c r="A53" s="378"/>
      <c r="B53" s="464"/>
      <c r="C53" s="356"/>
      <c r="D53" s="554" t="s">
        <v>463</v>
      </c>
      <c r="E53" s="554" t="s">
        <v>463</v>
      </c>
      <c r="F53" s="563">
        <v>35</v>
      </c>
      <c r="G53" s="482" t="s">
        <v>154</v>
      </c>
      <c r="H53" s="400"/>
      <c r="I53" s="531">
        <v>5.33</v>
      </c>
      <c r="J53" s="388"/>
      <c r="K53" s="539"/>
      <c r="L53" s="388"/>
      <c r="M53" s="539"/>
      <c r="N53" s="388"/>
      <c r="O53" s="483" t="s">
        <v>186</v>
      </c>
    </row>
    <row r="54" spans="1:16" s="375" customFormat="1" ht="33.75">
      <c r="A54" s="378"/>
      <c r="B54" s="464"/>
      <c r="C54" s="356"/>
      <c r="D54" s="554" t="s">
        <v>464</v>
      </c>
      <c r="E54" s="554" t="s">
        <v>464</v>
      </c>
      <c r="F54" s="563">
        <v>36</v>
      </c>
      <c r="G54" s="482" t="s">
        <v>155</v>
      </c>
      <c r="H54" s="474"/>
      <c r="I54" s="531">
        <v>1.62</v>
      </c>
      <c r="J54" s="388"/>
      <c r="K54" s="539"/>
      <c r="L54" s="388"/>
      <c r="M54" s="539"/>
      <c r="N54" s="388"/>
      <c r="O54" s="483" t="s">
        <v>187</v>
      </c>
    </row>
    <row r="55" spans="1:16" s="375" customFormat="1" ht="74.25" customHeight="1">
      <c r="A55" s="378"/>
      <c r="B55" s="464"/>
      <c r="C55" s="356"/>
      <c r="D55" s="554" t="s">
        <v>465</v>
      </c>
      <c r="E55" s="554" t="s">
        <v>465</v>
      </c>
      <c r="F55" s="563">
        <v>37</v>
      </c>
      <c r="G55" s="482" t="s">
        <v>156</v>
      </c>
      <c r="H55" s="474"/>
      <c r="I55" s="531">
        <v>3.92</v>
      </c>
      <c r="J55" s="388"/>
      <c r="K55" s="539"/>
      <c r="L55" s="388"/>
      <c r="M55" s="539"/>
      <c r="N55" s="388"/>
      <c r="O55" s="483" t="s">
        <v>188</v>
      </c>
    </row>
    <row r="56" spans="1:16" s="375" customFormat="1" ht="87.75" customHeight="1">
      <c r="A56" s="378"/>
      <c r="B56" s="464"/>
      <c r="C56" s="490"/>
      <c r="D56" s="554">
        <v>4.2</v>
      </c>
      <c r="E56" s="554">
        <v>4.2</v>
      </c>
      <c r="F56" s="563">
        <v>38</v>
      </c>
      <c r="G56" s="408" t="s">
        <v>150</v>
      </c>
      <c r="H56" s="392"/>
      <c r="I56" s="529"/>
      <c r="J56" s="388"/>
      <c r="K56" s="541"/>
      <c r="L56" s="391"/>
      <c r="M56" s="527">
        <v>1.5</v>
      </c>
      <c r="N56" s="388"/>
      <c r="O56" s="352" t="s">
        <v>397</v>
      </c>
    </row>
    <row r="57" spans="1:16" s="375" customFormat="1" ht="67.5">
      <c r="A57" s="378"/>
      <c r="B57" s="464"/>
      <c r="C57" s="358"/>
      <c r="D57" s="558">
        <v>4.3</v>
      </c>
      <c r="E57" s="558">
        <v>4.3</v>
      </c>
      <c r="F57" s="567">
        <v>39</v>
      </c>
      <c r="G57" s="408" t="s">
        <v>151</v>
      </c>
      <c r="H57" s="392"/>
      <c r="I57" s="529">
        <v>9.5</v>
      </c>
      <c r="J57" s="388"/>
      <c r="K57" s="539"/>
      <c r="L57" s="388"/>
      <c r="M57" s="539"/>
      <c r="N57" s="388"/>
      <c r="O57" s="472" t="s">
        <v>199</v>
      </c>
    </row>
    <row r="58" spans="1:16" s="375" customFormat="1" ht="67.5">
      <c r="A58" s="378"/>
      <c r="B58" s="464"/>
      <c r="C58" s="358"/>
      <c r="D58" s="554">
        <v>4.4000000000000004</v>
      </c>
      <c r="E58" s="554">
        <v>4.4000000000000004</v>
      </c>
      <c r="F58" s="563">
        <v>40</v>
      </c>
      <c r="G58" s="408" t="s">
        <v>152</v>
      </c>
      <c r="H58" s="392"/>
      <c r="I58" s="529"/>
      <c r="J58" s="388"/>
      <c r="K58" s="539"/>
      <c r="L58" s="388"/>
      <c r="M58" s="539">
        <v>2</v>
      </c>
      <c r="N58" s="388"/>
      <c r="O58" s="352" t="s">
        <v>305</v>
      </c>
    </row>
    <row r="59" spans="1:16" s="375" customFormat="1" ht="90">
      <c r="A59" s="378"/>
      <c r="B59" s="464"/>
      <c r="C59" s="358"/>
      <c r="D59" s="558">
        <v>4.5</v>
      </c>
      <c r="E59" s="558">
        <v>4.5</v>
      </c>
      <c r="F59" s="567">
        <v>41</v>
      </c>
      <c r="G59" s="408" t="s">
        <v>165</v>
      </c>
      <c r="H59" s="392"/>
      <c r="I59" s="529"/>
      <c r="J59" s="388"/>
      <c r="K59" s="539"/>
      <c r="L59" s="388"/>
      <c r="M59" s="539">
        <v>6.5</v>
      </c>
      <c r="N59" s="388"/>
      <c r="O59" s="352" t="s">
        <v>295</v>
      </c>
    </row>
    <row r="60" spans="1:16" s="375" customFormat="1" ht="67.5">
      <c r="A60" s="378"/>
      <c r="B60" s="436"/>
      <c r="C60" s="356"/>
      <c r="D60" s="554">
        <v>4.5999999999999996</v>
      </c>
      <c r="E60" s="554">
        <v>4.5999999999999996</v>
      </c>
      <c r="F60" s="563">
        <v>42</v>
      </c>
      <c r="G60" s="488" t="s">
        <v>189</v>
      </c>
      <c r="H60" s="392"/>
      <c r="I60" s="529"/>
      <c r="J60" s="388"/>
      <c r="K60" s="539"/>
      <c r="L60" s="388"/>
      <c r="M60" s="539">
        <v>4.63</v>
      </c>
      <c r="N60" s="388"/>
      <c r="O60" s="352" t="s">
        <v>398</v>
      </c>
    </row>
    <row r="61" spans="1:16" s="375" customFormat="1" ht="59.25" customHeight="1">
      <c r="A61" s="378">
        <v>5</v>
      </c>
      <c r="B61" s="464">
        <v>3</v>
      </c>
      <c r="C61" s="361" t="s">
        <v>125</v>
      </c>
      <c r="D61" s="556">
        <v>5</v>
      </c>
      <c r="E61" s="556"/>
      <c r="F61" s="565"/>
      <c r="G61" s="358" t="s">
        <v>374</v>
      </c>
      <c r="H61" s="392">
        <f>+I61*1000000</f>
        <v>16276000</v>
      </c>
      <c r="I61" s="529">
        <f>SUM(I62:I84)</f>
        <v>16.276</v>
      </c>
      <c r="J61" s="388" t="s">
        <v>102</v>
      </c>
      <c r="K61" s="529">
        <f>SUM(K62:K84)</f>
        <v>0</v>
      </c>
      <c r="L61" s="388"/>
      <c r="M61" s="529">
        <f>SUM(M62:M84)</f>
        <v>18.806999999999999</v>
      </c>
      <c r="N61" s="388"/>
      <c r="O61" s="352" t="s">
        <v>402</v>
      </c>
    </row>
    <row r="62" spans="1:16" s="375" customFormat="1" ht="51" customHeight="1">
      <c r="A62" s="378"/>
      <c r="B62" s="464"/>
      <c r="C62" s="356"/>
      <c r="D62" s="554">
        <v>5.0999999999999996</v>
      </c>
      <c r="E62" s="554"/>
      <c r="F62" s="563"/>
      <c r="G62" s="408" t="s">
        <v>371</v>
      </c>
      <c r="H62" s="392"/>
      <c r="I62" s="529"/>
      <c r="J62" s="388"/>
      <c r="K62" s="539"/>
      <c r="L62" s="388"/>
      <c r="M62" s="539"/>
      <c r="N62" s="388"/>
      <c r="O62" s="352" t="s">
        <v>664</v>
      </c>
    </row>
    <row r="63" spans="1:16" s="375" customFormat="1" ht="49.5" customHeight="1">
      <c r="A63" s="378"/>
      <c r="B63" s="464"/>
      <c r="C63" s="356"/>
      <c r="D63" s="554" t="s">
        <v>466</v>
      </c>
      <c r="E63" s="554" t="s">
        <v>466</v>
      </c>
      <c r="F63" s="563">
        <v>43</v>
      </c>
      <c r="G63" s="359" t="s">
        <v>256</v>
      </c>
      <c r="H63" s="392"/>
      <c r="I63" s="529"/>
      <c r="J63" s="388"/>
      <c r="K63" s="539"/>
      <c r="L63" s="388"/>
      <c r="M63" s="539">
        <v>4.4249999999999998</v>
      </c>
      <c r="N63" s="388"/>
      <c r="O63" s="352" t="s">
        <v>257</v>
      </c>
    </row>
    <row r="64" spans="1:16" s="375" customFormat="1" ht="74.25" customHeight="1">
      <c r="A64" s="378"/>
      <c r="B64" s="464"/>
      <c r="C64" s="356"/>
      <c r="D64" s="554" t="s">
        <v>467</v>
      </c>
      <c r="E64" s="554" t="s">
        <v>467</v>
      </c>
      <c r="F64" s="563">
        <v>44</v>
      </c>
      <c r="G64" s="359" t="s">
        <v>258</v>
      </c>
      <c r="H64" s="392"/>
      <c r="I64" s="529"/>
      <c r="J64" s="388"/>
      <c r="K64" s="539"/>
      <c r="L64" s="388"/>
      <c r="M64" s="539">
        <v>1</v>
      </c>
      <c r="N64" s="388"/>
      <c r="O64" s="352" t="s">
        <v>372</v>
      </c>
    </row>
    <row r="65" spans="1:15" s="375" customFormat="1" ht="33.75">
      <c r="A65" s="378"/>
      <c r="B65" s="464"/>
      <c r="C65" s="356"/>
      <c r="D65" s="554">
        <v>5.2</v>
      </c>
      <c r="E65" s="554"/>
      <c r="F65" s="563"/>
      <c r="G65" s="488" t="s">
        <v>190</v>
      </c>
      <c r="H65" s="392"/>
      <c r="I65" s="529"/>
      <c r="J65" s="388"/>
      <c r="K65" s="539"/>
      <c r="L65" s="388"/>
      <c r="M65" s="539"/>
      <c r="N65" s="388"/>
      <c r="O65" s="352" t="s">
        <v>399</v>
      </c>
    </row>
    <row r="66" spans="1:15" s="375" customFormat="1" ht="112.5">
      <c r="A66" s="378"/>
      <c r="B66" s="464"/>
      <c r="C66" s="356"/>
      <c r="D66" s="554" t="s">
        <v>468</v>
      </c>
      <c r="E66" s="554" t="s">
        <v>468</v>
      </c>
      <c r="F66" s="563">
        <v>45</v>
      </c>
      <c r="G66" s="482" t="s">
        <v>193</v>
      </c>
      <c r="H66" s="392"/>
      <c r="I66" s="529">
        <v>0.84</v>
      </c>
      <c r="J66" s="388"/>
      <c r="K66" s="539"/>
      <c r="L66" s="388"/>
      <c r="M66" s="539"/>
      <c r="N66" s="388"/>
      <c r="O66" s="484" t="s">
        <v>191</v>
      </c>
    </row>
    <row r="67" spans="1:15" s="375" customFormat="1" ht="90">
      <c r="A67" s="378"/>
      <c r="B67" s="464"/>
      <c r="C67" s="356"/>
      <c r="D67" s="554" t="s">
        <v>469</v>
      </c>
      <c r="E67" s="554" t="s">
        <v>469</v>
      </c>
      <c r="F67" s="563">
        <v>46</v>
      </c>
      <c r="G67" s="482" t="s">
        <v>192</v>
      </c>
      <c r="H67" s="392"/>
      <c r="I67" s="529">
        <v>0.91</v>
      </c>
      <c r="J67" s="388"/>
      <c r="K67" s="539"/>
      <c r="L67" s="388"/>
      <c r="M67" s="539"/>
      <c r="N67" s="388"/>
      <c r="O67" s="484" t="s">
        <v>194</v>
      </c>
    </row>
    <row r="68" spans="1:15" s="375" customFormat="1" ht="56.25">
      <c r="A68" s="378"/>
      <c r="B68" s="464"/>
      <c r="C68" s="356"/>
      <c r="D68" s="554" t="s">
        <v>470</v>
      </c>
      <c r="E68" s="554" t="s">
        <v>470</v>
      </c>
      <c r="F68" s="563">
        <v>47</v>
      </c>
      <c r="G68" s="482" t="s">
        <v>195</v>
      </c>
      <c r="H68" s="392"/>
      <c r="I68" s="529">
        <v>0.26</v>
      </c>
      <c r="J68" s="457"/>
      <c r="K68" s="526"/>
      <c r="L68" s="388"/>
      <c r="M68" s="539"/>
      <c r="N68" s="388"/>
      <c r="O68" s="493" t="s">
        <v>199</v>
      </c>
    </row>
    <row r="69" spans="1:15" s="375" customFormat="1" ht="33.75">
      <c r="A69" s="378"/>
      <c r="B69" s="464"/>
      <c r="C69" s="356"/>
      <c r="D69" s="554" t="s">
        <v>471</v>
      </c>
      <c r="E69" s="554" t="s">
        <v>471</v>
      </c>
      <c r="F69" s="563">
        <v>48</v>
      </c>
      <c r="G69" s="482" t="s">
        <v>157</v>
      </c>
      <c r="H69" s="491"/>
      <c r="I69" s="530"/>
      <c r="J69" s="457"/>
      <c r="K69" s="526"/>
      <c r="L69" s="457"/>
      <c r="M69" s="526">
        <v>0.52700000000000002</v>
      </c>
      <c r="N69" s="492"/>
      <c r="O69" s="484" t="s">
        <v>400</v>
      </c>
    </row>
    <row r="70" spans="1:15" s="375" customFormat="1" ht="22.5">
      <c r="A70" s="378"/>
      <c r="B70" s="464"/>
      <c r="C70" s="356"/>
      <c r="D70" s="554" t="s">
        <v>472</v>
      </c>
      <c r="E70" s="554" t="s">
        <v>472</v>
      </c>
      <c r="F70" s="563">
        <v>49</v>
      </c>
      <c r="G70" s="482" t="s">
        <v>158</v>
      </c>
      <c r="H70" s="456"/>
      <c r="I70" s="530"/>
      <c r="J70" s="457"/>
      <c r="K70" s="526"/>
      <c r="L70" s="457"/>
      <c r="M70" s="526">
        <v>0.17299999999999999</v>
      </c>
      <c r="N70" s="492"/>
      <c r="O70" s="484" t="s">
        <v>400</v>
      </c>
    </row>
    <row r="71" spans="1:15" s="375" customFormat="1" ht="22.5">
      <c r="A71" s="378"/>
      <c r="B71" s="464"/>
      <c r="C71" s="356"/>
      <c r="D71" s="554" t="s">
        <v>473</v>
      </c>
      <c r="E71" s="554" t="s">
        <v>473</v>
      </c>
      <c r="F71" s="563">
        <v>50</v>
      </c>
      <c r="G71" s="482" t="s">
        <v>159</v>
      </c>
      <c r="H71" s="456"/>
      <c r="I71" s="530"/>
      <c r="J71" s="457"/>
      <c r="K71" s="526"/>
      <c r="L71" s="457"/>
      <c r="M71" s="526">
        <v>0.14299999999999999</v>
      </c>
      <c r="N71" s="492"/>
      <c r="O71" s="484" t="s">
        <v>400</v>
      </c>
    </row>
    <row r="72" spans="1:15" s="375" customFormat="1" ht="78.75">
      <c r="A72" s="378"/>
      <c r="B72" s="464"/>
      <c r="C72" s="360"/>
      <c r="D72" s="555">
        <v>5.3</v>
      </c>
      <c r="E72" s="555">
        <v>5.3</v>
      </c>
      <c r="F72" s="564">
        <v>51</v>
      </c>
      <c r="G72" s="408" t="s">
        <v>483</v>
      </c>
      <c r="H72" s="392"/>
      <c r="I72" s="529"/>
      <c r="J72" s="388"/>
      <c r="K72" s="539"/>
      <c r="L72" s="388"/>
      <c r="M72" s="539">
        <v>4.03</v>
      </c>
      <c r="N72" s="388"/>
      <c r="O72" s="352" t="s">
        <v>401</v>
      </c>
    </row>
    <row r="73" spans="1:15" s="375" customFormat="1" ht="22.5">
      <c r="A73" s="378"/>
      <c r="B73" s="436"/>
      <c r="C73" s="356"/>
      <c r="D73" s="554">
        <v>5.4</v>
      </c>
      <c r="E73" s="554"/>
      <c r="F73" s="563"/>
      <c r="G73" s="488" t="s">
        <v>404</v>
      </c>
      <c r="H73" s="392"/>
      <c r="I73" s="529"/>
      <c r="J73" s="388"/>
      <c r="K73" s="539"/>
      <c r="L73" s="388"/>
      <c r="M73" s="539"/>
      <c r="N73" s="388"/>
      <c r="O73" s="352" t="s">
        <v>403</v>
      </c>
    </row>
    <row r="74" spans="1:15" s="375" customFormat="1" ht="45">
      <c r="A74" s="378"/>
      <c r="B74" s="436"/>
      <c r="C74" s="360"/>
      <c r="D74" s="554" t="s">
        <v>474</v>
      </c>
      <c r="E74" s="554" t="s">
        <v>474</v>
      </c>
      <c r="F74" s="563">
        <v>52</v>
      </c>
      <c r="G74" s="359" t="s">
        <v>269</v>
      </c>
      <c r="H74" s="392"/>
      <c r="I74" s="529"/>
      <c r="J74" s="388"/>
      <c r="K74" s="539"/>
      <c r="L74" s="388"/>
      <c r="M74" s="539">
        <v>0.1</v>
      </c>
      <c r="N74" s="388"/>
      <c r="O74" s="352" t="s">
        <v>664</v>
      </c>
    </row>
    <row r="75" spans="1:15" s="375" customFormat="1" ht="22.5">
      <c r="A75" s="378"/>
      <c r="B75" s="436"/>
      <c r="C75" s="360"/>
      <c r="D75" s="554" t="s">
        <v>475</v>
      </c>
      <c r="E75" s="554" t="s">
        <v>475</v>
      </c>
      <c r="F75" s="563">
        <v>53</v>
      </c>
      <c r="G75" s="359" t="s">
        <v>275</v>
      </c>
      <c r="H75" s="392"/>
      <c r="I75" s="529"/>
      <c r="J75" s="388"/>
      <c r="K75" s="539"/>
      <c r="L75" s="388"/>
      <c r="M75" s="539">
        <v>0</v>
      </c>
      <c r="N75" s="388"/>
      <c r="O75" s="352" t="s">
        <v>405</v>
      </c>
    </row>
    <row r="76" spans="1:15" s="375" customFormat="1" ht="45">
      <c r="A76" s="378"/>
      <c r="B76" s="436"/>
      <c r="C76" s="360"/>
      <c r="D76" s="554" t="s">
        <v>476</v>
      </c>
      <c r="E76" s="554"/>
      <c r="F76" s="563"/>
      <c r="G76" s="359" t="s">
        <v>304</v>
      </c>
      <c r="H76" s="392"/>
      <c r="I76" s="529"/>
      <c r="J76" s="388"/>
      <c r="K76" s="539"/>
      <c r="L76" s="388"/>
      <c r="M76" s="539"/>
      <c r="N76" s="388"/>
      <c r="O76" s="352" t="s">
        <v>196</v>
      </c>
    </row>
    <row r="77" spans="1:15" s="375" customFormat="1" ht="56.25">
      <c r="A77" s="378"/>
      <c r="B77" s="464"/>
      <c r="C77" s="356"/>
      <c r="D77" s="554" t="s">
        <v>477</v>
      </c>
      <c r="E77" s="554" t="s">
        <v>477</v>
      </c>
      <c r="F77" s="563">
        <v>54</v>
      </c>
      <c r="G77" s="359" t="s">
        <v>271</v>
      </c>
      <c r="H77" s="475"/>
      <c r="I77" s="529">
        <v>1.3</v>
      </c>
      <c r="J77" s="388"/>
      <c r="K77" s="539"/>
      <c r="L77" s="388"/>
      <c r="M77" s="539"/>
      <c r="N77" s="388"/>
      <c r="O77" s="352" t="s">
        <v>196</v>
      </c>
    </row>
    <row r="78" spans="1:15" s="375" customFormat="1" ht="51" customHeight="1">
      <c r="A78" s="378"/>
      <c r="B78" s="464"/>
      <c r="C78" s="356"/>
      <c r="D78" s="554" t="s">
        <v>478</v>
      </c>
      <c r="E78" s="554" t="s">
        <v>478</v>
      </c>
      <c r="F78" s="563">
        <v>55</v>
      </c>
      <c r="G78" s="359" t="s">
        <v>197</v>
      </c>
      <c r="H78" s="392"/>
      <c r="I78" s="529">
        <v>1.3</v>
      </c>
      <c r="J78" s="388"/>
      <c r="K78" s="539"/>
      <c r="L78" s="388"/>
      <c r="M78" s="539"/>
      <c r="N78" s="388"/>
      <c r="O78" s="352" t="s">
        <v>196</v>
      </c>
    </row>
    <row r="79" spans="1:15" s="375" customFormat="1" ht="56.25">
      <c r="A79" s="378"/>
      <c r="B79" s="464"/>
      <c r="C79" s="356"/>
      <c r="D79" s="554" t="s">
        <v>479</v>
      </c>
      <c r="E79" s="554" t="s">
        <v>479</v>
      </c>
      <c r="F79" s="563">
        <v>56</v>
      </c>
      <c r="G79" s="359" t="s">
        <v>272</v>
      </c>
      <c r="H79" s="392"/>
      <c r="I79" s="529">
        <f>1.3+1.3+0.3</f>
        <v>2.9</v>
      </c>
      <c r="J79" s="388"/>
      <c r="K79" s="539"/>
      <c r="L79" s="388"/>
      <c r="M79" s="539"/>
      <c r="N79" s="388"/>
      <c r="O79" s="352" t="s">
        <v>196</v>
      </c>
    </row>
    <row r="80" spans="1:15" s="375" customFormat="1" ht="41.25" customHeight="1">
      <c r="A80" s="378"/>
      <c r="B80" s="436"/>
      <c r="C80" s="360"/>
      <c r="D80" s="555">
        <v>5.5</v>
      </c>
      <c r="E80" s="555"/>
      <c r="F80" s="564"/>
      <c r="G80" s="408" t="s">
        <v>324</v>
      </c>
      <c r="H80" s="392"/>
      <c r="I80" s="529"/>
      <c r="J80" s="388"/>
      <c r="K80" s="539"/>
      <c r="L80" s="388"/>
      <c r="M80" s="539"/>
      <c r="N80" s="388"/>
      <c r="O80" s="352" t="s">
        <v>285</v>
      </c>
    </row>
    <row r="81" spans="1:16" s="375" customFormat="1" ht="33.75">
      <c r="A81" s="378"/>
      <c r="B81" s="436"/>
      <c r="C81" s="360"/>
      <c r="D81" s="554" t="s">
        <v>480</v>
      </c>
      <c r="E81" s="554" t="s">
        <v>480</v>
      </c>
      <c r="F81" s="563">
        <v>57</v>
      </c>
      <c r="G81" s="482" t="s">
        <v>166</v>
      </c>
      <c r="H81" s="392"/>
      <c r="I81" s="529">
        <v>0.9</v>
      </c>
      <c r="J81" s="388"/>
      <c r="K81" s="539"/>
      <c r="L81" s="388"/>
      <c r="M81" s="539"/>
      <c r="N81" s="388"/>
      <c r="O81" s="484" t="s">
        <v>198</v>
      </c>
    </row>
    <row r="82" spans="1:16" s="375" customFormat="1" ht="22.5">
      <c r="A82" s="378"/>
      <c r="B82" s="436"/>
      <c r="C82" s="360"/>
      <c r="D82" s="554" t="s">
        <v>481</v>
      </c>
      <c r="E82" s="554" t="s">
        <v>481</v>
      </c>
      <c r="F82" s="563">
        <v>58</v>
      </c>
      <c r="G82" s="359" t="s">
        <v>284</v>
      </c>
      <c r="H82" s="392"/>
      <c r="I82" s="529">
        <v>7.8659999999999997</v>
      </c>
      <c r="J82" s="388"/>
      <c r="K82" s="539"/>
      <c r="L82" s="388"/>
      <c r="M82" s="539"/>
      <c r="N82" s="388"/>
      <c r="O82" s="352" t="s">
        <v>283</v>
      </c>
    </row>
    <row r="83" spans="1:16" s="375" customFormat="1" ht="62.25" customHeight="1">
      <c r="A83" s="378"/>
      <c r="B83" s="436"/>
      <c r="C83" s="360"/>
      <c r="D83" s="555">
        <v>5.6</v>
      </c>
      <c r="E83" s="555">
        <v>5.6</v>
      </c>
      <c r="F83" s="564">
        <v>59</v>
      </c>
      <c r="G83" s="408" t="s">
        <v>325</v>
      </c>
      <c r="H83" s="392"/>
      <c r="I83" s="529"/>
      <c r="J83" s="388"/>
      <c r="K83" s="539"/>
      <c r="L83" s="388"/>
      <c r="M83" s="539">
        <v>3.258</v>
      </c>
      <c r="N83" s="388"/>
      <c r="O83" s="352" t="s">
        <v>287</v>
      </c>
    </row>
    <row r="84" spans="1:16" s="375" customFormat="1" ht="67.5">
      <c r="A84" s="378"/>
      <c r="B84" s="436"/>
      <c r="C84" s="360"/>
      <c r="D84" s="555">
        <v>5.7</v>
      </c>
      <c r="E84" s="555">
        <v>5.7</v>
      </c>
      <c r="F84" s="564">
        <v>60</v>
      </c>
      <c r="G84" s="408" t="s">
        <v>326</v>
      </c>
      <c r="H84" s="392"/>
      <c r="I84" s="529"/>
      <c r="J84" s="388"/>
      <c r="K84" s="539"/>
      <c r="L84" s="388"/>
      <c r="M84" s="539">
        <v>5.1509999999999998</v>
      </c>
      <c r="N84" s="388"/>
      <c r="O84" s="352" t="s">
        <v>288</v>
      </c>
    </row>
    <row r="85" spans="1:16" s="375" customFormat="1" ht="45">
      <c r="A85" s="376">
        <v>6</v>
      </c>
      <c r="B85" s="463">
        <v>4</v>
      </c>
      <c r="C85" s="356"/>
      <c r="D85" s="554">
        <v>6</v>
      </c>
      <c r="E85" s="554"/>
      <c r="F85" s="563"/>
      <c r="G85" s="358" t="s">
        <v>406</v>
      </c>
      <c r="H85" s="455">
        <v>45000000</v>
      </c>
      <c r="I85" s="532"/>
      <c r="J85" s="388"/>
      <c r="K85" s="539"/>
      <c r="L85" s="388"/>
      <c r="M85" s="539">
        <v>45</v>
      </c>
      <c r="N85" s="388" t="s">
        <v>102</v>
      </c>
      <c r="O85" s="352" t="s">
        <v>383</v>
      </c>
      <c r="P85" s="368"/>
    </row>
    <row r="86" spans="1:16" s="375" customFormat="1" ht="90">
      <c r="A86" s="376"/>
      <c r="B86" s="462"/>
      <c r="C86" s="356"/>
      <c r="D86" s="554">
        <v>6.1</v>
      </c>
      <c r="E86" s="554">
        <v>6.1</v>
      </c>
      <c r="F86" s="563">
        <v>61</v>
      </c>
      <c r="G86" s="359" t="s">
        <v>379</v>
      </c>
      <c r="H86" s="456"/>
      <c r="I86" s="530"/>
      <c r="J86" s="388"/>
      <c r="K86" s="539"/>
      <c r="L86" s="388"/>
      <c r="M86" s="539"/>
      <c r="N86" s="388"/>
      <c r="O86" s="352" t="s">
        <v>253</v>
      </c>
      <c r="P86" s="368"/>
    </row>
    <row r="87" spans="1:16" s="375" customFormat="1" ht="67.5">
      <c r="A87" s="376"/>
      <c r="B87" s="462"/>
      <c r="C87" s="360"/>
      <c r="D87" s="554">
        <v>6.2</v>
      </c>
      <c r="E87" s="554">
        <v>6.2</v>
      </c>
      <c r="F87" s="563">
        <v>62</v>
      </c>
      <c r="G87" s="359" t="s">
        <v>380</v>
      </c>
      <c r="H87" s="456"/>
      <c r="I87" s="530"/>
      <c r="J87" s="388"/>
      <c r="K87" s="539"/>
      <c r="L87" s="388"/>
      <c r="M87" s="539"/>
      <c r="N87" s="388"/>
      <c r="O87" s="352" t="s">
        <v>253</v>
      </c>
      <c r="P87" s="368"/>
    </row>
    <row r="88" spans="1:16" s="448" customFormat="1" ht="14.25" customHeight="1">
      <c r="A88" s="462"/>
      <c r="B88" s="462"/>
      <c r="C88" s="360"/>
      <c r="D88" s="555"/>
      <c r="E88" s="555"/>
      <c r="F88" s="564">
        <v>62</v>
      </c>
      <c r="G88" s="543" t="s">
        <v>6</v>
      </c>
      <c r="H88" s="456">
        <v>10000000</v>
      </c>
      <c r="I88" s="507"/>
      <c r="J88" s="388"/>
      <c r="K88" s="514"/>
      <c r="L88" s="388"/>
      <c r="M88" s="514"/>
      <c r="N88" s="388"/>
      <c r="O88" s="352"/>
    </row>
    <row r="89" spans="1:16" s="448" customFormat="1" ht="12">
      <c r="B89" s="466"/>
      <c r="C89" s="449"/>
      <c r="D89" s="557"/>
      <c r="E89" s="557"/>
      <c r="F89" s="566"/>
      <c r="G89" s="450"/>
      <c r="H89" s="451"/>
      <c r="I89" s="533"/>
      <c r="J89" s="452"/>
      <c r="K89" s="541"/>
      <c r="L89" s="452"/>
      <c r="M89" s="541"/>
      <c r="N89" s="452"/>
      <c r="O89" s="453"/>
    </row>
    <row r="90" spans="1:16" s="448" customFormat="1" ht="12">
      <c r="B90" s="467"/>
      <c r="C90" s="454"/>
      <c r="D90" s="559"/>
      <c r="E90" s="559"/>
      <c r="F90" s="568"/>
      <c r="G90" s="450"/>
      <c r="H90" s="451"/>
      <c r="I90" s="533"/>
      <c r="J90" s="452"/>
      <c r="K90" s="541"/>
      <c r="L90" s="452"/>
      <c r="M90" s="541"/>
      <c r="N90" s="452"/>
      <c r="O90" s="453"/>
    </row>
    <row r="91" spans="1:16" s="375" customFormat="1" ht="12">
      <c r="A91" s="437"/>
      <c r="B91" s="468"/>
      <c r="C91" s="438"/>
      <c r="D91" s="560"/>
      <c r="E91" s="560"/>
      <c r="F91" s="569"/>
      <c r="G91" s="439"/>
      <c r="H91" s="440"/>
      <c r="I91" s="534"/>
      <c r="J91" s="395"/>
      <c r="K91" s="542"/>
      <c r="L91" s="395"/>
      <c r="M91" s="542"/>
      <c r="N91" s="395"/>
      <c r="O91" s="441"/>
    </row>
    <row r="92" spans="1:16">
      <c r="G92" s="353" t="s">
        <v>639</v>
      </c>
      <c r="H92" s="396">
        <f>+สรุปสระบุรี2555!D10-สรุปสระบุรี2555!D9</f>
        <v>295000000</v>
      </c>
      <c r="I92" s="535"/>
      <c r="N92" s="386" t="s">
        <v>642</v>
      </c>
      <c r="O92" s="384">
        <f>+H93-O93</f>
        <v>32900500</v>
      </c>
    </row>
    <row r="93" spans="1:16">
      <c r="G93" s="353" t="s">
        <v>640</v>
      </c>
      <c r="H93" s="385">
        <f>+สรุปสระบุรี2555!D11-สรุปสระบุรี2555!D9</f>
        <v>148616500</v>
      </c>
      <c r="N93" s="386">
        <v>1</v>
      </c>
      <c r="O93" s="403">
        <f>+สรุปสระบุรี2555!F10-สรุปสระบุรี2555!F9</f>
        <v>115716000</v>
      </c>
    </row>
    <row r="94" spans="1:16">
      <c r="G94" s="353" t="s">
        <v>641</v>
      </c>
      <c r="H94" s="385">
        <v>148616500</v>
      </c>
      <c r="N94" s="386">
        <v>2</v>
      </c>
      <c r="O94" s="403">
        <f>+สรุปสระบุรี2555!H10</f>
        <v>37669000</v>
      </c>
    </row>
    <row r="95" spans="1:16">
      <c r="N95" s="386">
        <v>3</v>
      </c>
      <c r="O95" s="403">
        <f>+สรุปสระบุรี2555!J10</f>
        <v>151157000</v>
      </c>
    </row>
    <row r="96" spans="1:16">
      <c r="N96" s="386" t="s">
        <v>434</v>
      </c>
      <c r="O96" s="403">
        <f>+O93+O94</f>
        <v>153385000</v>
      </c>
    </row>
  </sheetData>
  <mergeCells count="10">
    <mergeCell ref="O3:O4"/>
    <mergeCell ref="B3:B4"/>
    <mergeCell ref="A3:A4"/>
    <mergeCell ref="C3:C4"/>
    <mergeCell ref="G3:G4"/>
    <mergeCell ref="H3:H4"/>
    <mergeCell ref="N3:N4"/>
    <mergeCell ref="I3:L3"/>
    <mergeCell ref="E3:E4"/>
    <mergeCell ref="F3:F4"/>
  </mergeCells>
  <phoneticPr fontId="126" type="noConversion"/>
  <printOptions horizontalCentered="1"/>
  <pageMargins left="0.35433070866141736" right="0.19685039370078741" top="0.74803149606299213" bottom="0.59055118110236227" header="0.35433070866141736" footer="0.15748031496062992"/>
  <pageSetup paperSize="9" scale="95" orientation="landscape" r:id="rId1"/>
  <headerFooter>
    <oddFooter>&amp;C&amp;P/&amp;N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R96"/>
  <sheetViews>
    <sheetView showGridLines="0" zoomScaleSheetLayoutView="115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C10" sqref="C10"/>
    </sheetView>
  </sheetViews>
  <sheetFormatPr defaultColWidth="9" defaultRowHeight="11.25"/>
  <cols>
    <col min="1" max="1" width="5.7109375" style="368" customWidth="1"/>
    <col min="2" max="2" width="6.5703125" style="386" customWidth="1"/>
    <col min="3" max="3" width="22.28515625" style="368" customWidth="1"/>
    <col min="4" max="4" width="33" style="353" customWidth="1"/>
    <col min="5" max="5" width="12.85546875" style="385" customWidth="1"/>
    <col min="6" max="6" width="13" style="385" hidden="1" customWidth="1"/>
    <col min="7" max="7" width="7.5703125" style="386" customWidth="1"/>
    <col min="8" max="8" width="13" style="386" hidden="1" customWidth="1"/>
    <col min="9" max="9" width="7.5703125" style="386" customWidth="1"/>
    <col min="10" max="10" width="13" style="386" hidden="1" customWidth="1"/>
    <col min="11" max="11" width="9.28515625" style="386" customWidth="1"/>
    <col min="12" max="12" width="34.42578125" style="369" customWidth="1"/>
    <col min="13" max="13" width="13.85546875" style="368" bestFit="1" customWidth="1"/>
    <col min="14" max="16384" width="9" style="368"/>
  </cols>
  <sheetData>
    <row r="1" spans="1:18">
      <c r="A1" s="367" t="s">
        <v>507</v>
      </c>
      <c r="B1" s="459"/>
    </row>
    <row r="2" spans="1:18" ht="12">
      <c r="A2" s="409" t="s">
        <v>100</v>
      </c>
      <c r="B2" s="460"/>
      <c r="M2" s="371" t="s">
        <v>102</v>
      </c>
    </row>
    <row r="3" spans="1:18" s="386" customFormat="1" ht="11.25" customHeight="1">
      <c r="A3" s="678" t="s">
        <v>27</v>
      </c>
      <c r="B3" s="676" t="s">
        <v>645</v>
      </c>
      <c r="C3" s="678" t="s">
        <v>122</v>
      </c>
      <c r="D3" s="676" t="s">
        <v>8</v>
      </c>
      <c r="E3" s="680" t="s">
        <v>643</v>
      </c>
      <c r="F3" s="682" t="s">
        <v>67</v>
      </c>
      <c r="G3" s="683"/>
      <c r="H3" s="683"/>
      <c r="I3" s="683"/>
      <c r="J3" s="473"/>
      <c r="K3" s="674" t="s">
        <v>116</v>
      </c>
      <c r="L3" s="676" t="s">
        <v>18</v>
      </c>
      <c r="N3" s="397"/>
      <c r="O3" s="397"/>
      <c r="P3" s="397"/>
      <c r="Q3" s="397"/>
      <c r="R3" s="397"/>
    </row>
    <row r="4" spans="1:18" s="386" customFormat="1" ht="35.25" customHeight="1">
      <c r="A4" s="679"/>
      <c r="B4" s="677"/>
      <c r="C4" s="679"/>
      <c r="D4" s="677"/>
      <c r="E4" s="681"/>
      <c r="F4" s="411"/>
      <c r="G4" s="477" t="s">
        <v>117</v>
      </c>
      <c r="H4" s="478"/>
      <c r="I4" s="478" t="s">
        <v>118</v>
      </c>
      <c r="J4" s="144"/>
      <c r="K4" s="675"/>
      <c r="L4" s="677"/>
      <c r="N4" s="397"/>
      <c r="O4" s="397"/>
      <c r="P4" s="397"/>
      <c r="Q4" s="397"/>
      <c r="R4" s="397"/>
    </row>
    <row r="5" spans="1:18" s="375" customFormat="1" ht="62.25" customHeight="1">
      <c r="A5" s="372">
        <v>1</v>
      </c>
      <c r="B5" s="461">
        <v>1</v>
      </c>
      <c r="C5" s="354" t="s">
        <v>123</v>
      </c>
      <c r="D5" s="355" t="s">
        <v>654</v>
      </c>
      <c r="E5" s="387">
        <f>85000000-2400000</f>
        <v>82600000</v>
      </c>
      <c r="F5" s="476"/>
      <c r="G5" s="388"/>
      <c r="H5" s="388"/>
      <c r="I5" s="388"/>
      <c r="J5" s="388"/>
      <c r="K5" s="388"/>
      <c r="L5" s="374" t="s">
        <v>357</v>
      </c>
      <c r="M5" s="368"/>
    </row>
    <row r="6" spans="1:18" s="375" customFormat="1" ht="50.25" customHeight="1">
      <c r="A6" s="376"/>
      <c r="B6" s="462"/>
      <c r="C6" s="356"/>
      <c r="D6" s="404" t="s">
        <v>143</v>
      </c>
      <c r="E6" s="389"/>
      <c r="F6" s="389"/>
      <c r="G6" s="388"/>
      <c r="H6" s="388"/>
      <c r="I6" s="388"/>
      <c r="J6" s="388"/>
      <c r="K6" s="388"/>
      <c r="L6" s="377" t="s">
        <v>677</v>
      </c>
      <c r="M6" s="368"/>
    </row>
    <row r="7" spans="1:18" s="375" customFormat="1" ht="62.25" customHeight="1">
      <c r="A7" s="376"/>
      <c r="B7" s="462"/>
      <c r="C7" s="356"/>
      <c r="D7" s="357" t="s">
        <v>167</v>
      </c>
      <c r="E7" s="389"/>
      <c r="F7" s="389"/>
      <c r="G7" s="388" t="s">
        <v>102</v>
      </c>
      <c r="H7" s="388"/>
      <c r="I7" s="390"/>
      <c r="J7" s="390"/>
      <c r="K7" s="388"/>
      <c r="L7" s="405" t="s">
        <v>333</v>
      </c>
      <c r="M7" s="368"/>
    </row>
    <row r="8" spans="1:18" s="375" customFormat="1" ht="33.75">
      <c r="A8" s="376"/>
      <c r="B8" s="462"/>
      <c r="C8" s="356"/>
      <c r="D8" s="357" t="s">
        <v>358</v>
      </c>
      <c r="E8" s="389"/>
      <c r="F8" s="389"/>
      <c r="G8" s="388" t="s">
        <v>102</v>
      </c>
      <c r="H8" s="388"/>
      <c r="I8" s="390"/>
      <c r="J8" s="390"/>
      <c r="K8" s="388"/>
      <c r="L8" s="481" t="s">
        <v>199</v>
      </c>
      <c r="M8" s="368"/>
    </row>
    <row r="9" spans="1:18" s="375" customFormat="1" ht="74.25" customHeight="1">
      <c r="A9" s="376"/>
      <c r="B9" s="462"/>
      <c r="C9" s="356"/>
      <c r="D9" s="480" t="s">
        <v>681</v>
      </c>
      <c r="E9" s="458"/>
      <c r="F9" s="458"/>
      <c r="G9" s="457" t="s">
        <v>102</v>
      </c>
      <c r="H9" s="469"/>
      <c r="I9" s="479"/>
      <c r="J9" s="479"/>
      <c r="K9" s="457"/>
      <c r="L9" s="481" t="s">
        <v>200</v>
      </c>
      <c r="M9" s="368"/>
    </row>
    <row r="10" spans="1:18" s="375" customFormat="1" ht="56.25">
      <c r="A10" s="376"/>
      <c r="B10" s="462"/>
      <c r="C10" s="356"/>
      <c r="D10" s="357" t="s">
        <v>682</v>
      </c>
      <c r="E10" s="389"/>
      <c r="F10" s="389"/>
      <c r="G10" s="388" t="s">
        <v>102</v>
      </c>
      <c r="H10" s="388"/>
      <c r="I10" s="390"/>
      <c r="J10" s="390"/>
      <c r="K10" s="388"/>
      <c r="L10" s="481" t="s">
        <v>201</v>
      </c>
      <c r="M10" s="368"/>
    </row>
    <row r="11" spans="1:18" s="375" customFormat="1" ht="26.25" customHeight="1">
      <c r="A11" s="376"/>
      <c r="B11" s="462"/>
      <c r="C11" s="356"/>
      <c r="D11" s="357" t="s">
        <v>674</v>
      </c>
      <c r="E11" s="389"/>
      <c r="F11" s="389"/>
      <c r="G11" s="390"/>
      <c r="H11" s="390"/>
      <c r="I11" s="390"/>
      <c r="J11" s="390"/>
      <c r="K11" s="388" t="s">
        <v>102</v>
      </c>
      <c r="L11" s="406" t="s">
        <v>675</v>
      </c>
      <c r="M11" s="368"/>
    </row>
    <row r="12" spans="1:18" s="375" customFormat="1" ht="56.25">
      <c r="A12" s="376"/>
      <c r="B12" s="462"/>
      <c r="C12" s="356"/>
      <c r="D12" s="407" t="s">
        <v>308</v>
      </c>
      <c r="E12" s="389"/>
      <c r="F12" s="389"/>
      <c r="G12" s="388"/>
      <c r="H12" s="388"/>
      <c r="I12" s="388"/>
      <c r="J12" s="388"/>
      <c r="K12" s="388"/>
      <c r="L12" s="410" t="s">
        <v>683</v>
      </c>
      <c r="M12" s="368"/>
    </row>
    <row r="13" spans="1:18" s="375" customFormat="1" ht="38.25" customHeight="1">
      <c r="A13" s="376"/>
      <c r="B13" s="462"/>
      <c r="C13" s="356"/>
      <c r="D13" s="359" t="s">
        <v>685</v>
      </c>
      <c r="E13" s="398"/>
      <c r="F13" s="398"/>
      <c r="G13" s="388" t="s">
        <v>102</v>
      </c>
      <c r="H13" s="388"/>
      <c r="I13" s="388"/>
      <c r="J13" s="388"/>
      <c r="K13" s="388"/>
      <c r="L13" s="410" t="s">
        <v>686</v>
      </c>
      <c r="M13" s="368"/>
    </row>
    <row r="14" spans="1:18" s="375" customFormat="1" ht="33.75">
      <c r="A14" s="376"/>
      <c r="B14" s="462"/>
      <c r="C14" s="356"/>
      <c r="D14" s="482" t="s">
        <v>168</v>
      </c>
      <c r="E14" s="389"/>
      <c r="F14" s="389"/>
      <c r="G14" s="388" t="s">
        <v>102</v>
      </c>
      <c r="H14" s="388"/>
      <c r="I14" s="388"/>
      <c r="J14" s="388"/>
      <c r="K14" s="388"/>
      <c r="L14" s="483" t="s">
        <v>202</v>
      </c>
      <c r="M14" s="368"/>
    </row>
    <row r="15" spans="1:18" s="375" customFormat="1" ht="45">
      <c r="A15" s="376"/>
      <c r="B15" s="462"/>
      <c r="C15" s="356"/>
      <c r="D15" s="359" t="s">
        <v>689</v>
      </c>
      <c r="E15" s="389"/>
      <c r="F15" s="389"/>
      <c r="G15" s="388"/>
      <c r="H15" s="388"/>
      <c r="I15" s="388" t="s">
        <v>102</v>
      </c>
      <c r="J15" s="388"/>
      <c r="K15" s="388"/>
      <c r="L15" s="483" t="s">
        <v>203</v>
      </c>
      <c r="M15" s="368"/>
    </row>
    <row r="16" spans="1:18" s="375" customFormat="1" ht="62.25" customHeight="1">
      <c r="A16" s="376"/>
      <c r="B16" s="462"/>
      <c r="C16" s="356"/>
      <c r="D16" s="359" t="s">
        <v>360</v>
      </c>
      <c r="E16" s="389"/>
      <c r="F16" s="389"/>
      <c r="G16" s="388"/>
      <c r="H16" s="388"/>
      <c r="I16" s="388" t="s">
        <v>102</v>
      </c>
      <c r="J16" s="388"/>
      <c r="K16" s="388"/>
      <c r="L16" s="470" t="s">
        <v>204</v>
      </c>
      <c r="M16" s="368"/>
    </row>
    <row r="17" spans="1:13" s="375" customFormat="1" ht="56.25">
      <c r="A17" s="376"/>
      <c r="B17" s="462"/>
      <c r="C17" s="360"/>
      <c r="D17" s="407" t="s">
        <v>309</v>
      </c>
      <c r="E17" s="436"/>
      <c r="F17" s="436"/>
      <c r="G17" s="388"/>
      <c r="H17" s="388"/>
      <c r="I17" s="388"/>
      <c r="J17" s="388"/>
      <c r="K17" s="388"/>
      <c r="L17" s="410" t="s">
        <v>301</v>
      </c>
      <c r="M17" s="368"/>
    </row>
    <row r="18" spans="1:13" s="375" customFormat="1" ht="48.75" customHeight="1">
      <c r="A18" s="376"/>
      <c r="B18" s="462"/>
      <c r="C18" s="360"/>
      <c r="D18" s="482" t="s">
        <v>160</v>
      </c>
      <c r="E18" s="436"/>
      <c r="F18" s="436"/>
      <c r="G18" s="388"/>
      <c r="H18" s="388"/>
      <c r="I18" s="388" t="s">
        <v>102</v>
      </c>
      <c r="J18" s="388"/>
      <c r="K18" s="388"/>
      <c r="L18" s="483" t="s">
        <v>169</v>
      </c>
      <c r="M18" s="368"/>
    </row>
    <row r="19" spans="1:13" s="375" customFormat="1" ht="22.5">
      <c r="A19" s="376"/>
      <c r="B19" s="462"/>
      <c r="C19" s="360"/>
      <c r="D19" s="359" t="s">
        <v>697</v>
      </c>
      <c r="E19" s="436"/>
      <c r="F19" s="436"/>
      <c r="G19" s="388"/>
      <c r="H19" s="388"/>
      <c r="I19" s="388"/>
      <c r="J19" s="388"/>
      <c r="K19" s="388" t="s">
        <v>102</v>
      </c>
      <c r="L19" s="352" t="s">
        <v>231</v>
      </c>
      <c r="M19" s="368"/>
    </row>
    <row r="20" spans="1:13" s="375" customFormat="1" ht="28.5" customHeight="1">
      <c r="A20" s="376"/>
      <c r="B20" s="462"/>
      <c r="C20" s="360"/>
      <c r="D20" s="359" t="s">
        <v>694</v>
      </c>
      <c r="E20" s="436"/>
      <c r="F20" s="436"/>
      <c r="G20" s="388"/>
      <c r="H20" s="388"/>
      <c r="I20" s="388"/>
      <c r="J20" s="388"/>
      <c r="K20" s="388" t="s">
        <v>102</v>
      </c>
      <c r="L20" s="352" t="s">
        <v>656</v>
      </c>
      <c r="M20" s="368"/>
    </row>
    <row r="21" spans="1:13" s="375" customFormat="1" ht="56.25">
      <c r="A21" s="376"/>
      <c r="B21" s="462"/>
      <c r="C21" s="360"/>
      <c r="D21" s="482" t="s">
        <v>170</v>
      </c>
      <c r="E21" s="389"/>
      <c r="F21" s="389"/>
      <c r="G21" s="388"/>
      <c r="H21" s="388"/>
      <c r="I21" s="388"/>
      <c r="J21" s="388"/>
      <c r="K21" s="388"/>
      <c r="L21" s="352"/>
      <c r="M21" s="368"/>
    </row>
    <row r="22" spans="1:13" s="375" customFormat="1" ht="56.25">
      <c r="A22" s="376"/>
      <c r="B22" s="462"/>
      <c r="C22" s="360"/>
      <c r="D22" s="482" t="s">
        <v>171</v>
      </c>
      <c r="E22" s="391"/>
      <c r="F22" s="391"/>
      <c r="G22" s="388"/>
      <c r="H22" s="388"/>
      <c r="I22" s="388"/>
      <c r="J22" s="388"/>
      <c r="K22" s="388" t="s">
        <v>102</v>
      </c>
      <c r="L22" s="483" t="s">
        <v>205</v>
      </c>
      <c r="M22" s="399"/>
    </row>
    <row r="23" spans="1:13" s="375" customFormat="1" ht="51.75" customHeight="1">
      <c r="A23" s="378">
        <v>2</v>
      </c>
      <c r="B23" s="463">
        <v>5</v>
      </c>
      <c r="C23" s="356"/>
      <c r="D23" s="358" t="s">
        <v>209</v>
      </c>
      <c r="E23" s="485">
        <f>60000000-25280000-20000000-4500000</f>
        <v>10220000</v>
      </c>
      <c r="F23" s="471"/>
      <c r="G23" s="388"/>
      <c r="H23" s="388"/>
      <c r="I23" s="388"/>
      <c r="J23" s="388"/>
      <c r="K23" s="388"/>
      <c r="L23" s="352"/>
    </row>
    <row r="24" spans="1:13" s="375" customFormat="1" ht="67.5">
      <c r="A24" s="378"/>
      <c r="B24" s="462"/>
      <c r="C24" s="356"/>
      <c r="D24" s="404" t="s">
        <v>387</v>
      </c>
      <c r="E24" s="392"/>
      <c r="F24" s="392"/>
      <c r="G24" s="388"/>
      <c r="H24" s="388"/>
      <c r="I24" s="388"/>
      <c r="J24" s="388"/>
      <c r="K24" s="388" t="s">
        <v>102</v>
      </c>
      <c r="L24" s="352" t="s">
        <v>386</v>
      </c>
    </row>
    <row r="25" spans="1:13" s="375" customFormat="1" ht="56.25">
      <c r="A25" s="378"/>
      <c r="B25" s="463"/>
      <c r="C25" s="356"/>
      <c r="D25" s="404" t="s">
        <v>388</v>
      </c>
      <c r="E25" s="392"/>
      <c r="F25" s="392"/>
      <c r="G25" s="388"/>
      <c r="H25" s="388"/>
      <c r="I25" s="388"/>
      <c r="J25" s="388"/>
      <c r="K25" s="388" t="s">
        <v>102</v>
      </c>
      <c r="L25" s="352" t="s">
        <v>214</v>
      </c>
    </row>
    <row r="26" spans="1:13" s="375" customFormat="1" ht="33.75">
      <c r="A26" s="378"/>
      <c r="B26" s="463"/>
      <c r="C26" s="360"/>
      <c r="D26" s="404" t="s">
        <v>389</v>
      </c>
      <c r="E26" s="392"/>
      <c r="F26" s="392"/>
      <c r="G26" s="388"/>
      <c r="H26" s="388"/>
      <c r="I26" s="388"/>
      <c r="J26" s="388"/>
      <c r="K26" s="388" t="s">
        <v>102</v>
      </c>
      <c r="L26" s="352" t="s">
        <v>664</v>
      </c>
    </row>
    <row r="27" spans="1:13" s="375" customFormat="1" ht="67.5">
      <c r="A27" s="378"/>
      <c r="B27" s="463"/>
      <c r="C27" s="360"/>
      <c r="D27" s="407" t="s">
        <v>363</v>
      </c>
      <c r="E27" s="392"/>
      <c r="F27" s="392"/>
      <c r="G27" s="388" t="s">
        <v>102</v>
      </c>
      <c r="H27" s="388"/>
      <c r="I27" s="388"/>
      <c r="J27" s="388"/>
      <c r="K27" s="388"/>
      <c r="L27" s="472" t="s">
        <v>390</v>
      </c>
    </row>
    <row r="28" spans="1:13" s="375" customFormat="1" ht="45">
      <c r="A28" s="376">
        <v>3</v>
      </c>
      <c r="B28" s="463">
        <v>2</v>
      </c>
      <c r="C28" s="361" t="s">
        <v>124</v>
      </c>
      <c r="D28" s="362" t="s">
        <v>161</v>
      </c>
      <c r="E28" s="392">
        <v>45000000</v>
      </c>
      <c r="F28" s="392"/>
      <c r="G28" s="388"/>
      <c r="H28" s="388"/>
      <c r="I28" s="388"/>
      <c r="J28" s="388"/>
      <c r="K28" s="388"/>
      <c r="L28" s="352"/>
    </row>
    <row r="29" spans="1:13" s="375" customFormat="1" ht="45">
      <c r="A29" s="376"/>
      <c r="B29" s="463"/>
      <c r="C29" s="356"/>
      <c r="D29" s="407" t="s">
        <v>314</v>
      </c>
      <c r="E29" s="494"/>
      <c r="F29" s="392"/>
      <c r="G29" s="388"/>
      <c r="H29" s="388"/>
      <c r="I29" s="388"/>
      <c r="J29" s="388"/>
      <c r="K29" s="388"/>
      <c r="L29" s="352" t="s">
        <v>391</v>
      </c>
    </row>
    <row r="30" spans="1:13" s="375" customFormat="1" ht="39" customHeight="1">
      <c r="A30" s="376"/>
      <c r="B30" s="463"/>
      <c r="C30" s="356"/>
      <c r="D30" s="363" t="s">
        <v>144</v>
      </c>
      <c r="E30" s="392"/>
      <c r="F30" s="392"/>
      <c r="G30" s="388" t="s">
        <v>102</v>
      </c>
      <c r="H30" s="388"/>
      <c r="I30" s="388"/>
      <c r="J30" s="388"/>
      <c r="K30" s="388"/>
      <c r="L30" s="406"/>
    </row>
    <row r="31" spans="1:13" s="375" customFormat="1" ht="51.75" customHeight="1">
      <c r="A31" s="376"/>
      <c r="B31" s="463"/>
      <c r="C31" s="356"/>
      <c r="D31" s="363" t="s">
        <v>367</v>
      </c>
      <c r="E31" s="392"/>
      <c r="F31" s="392"/>
      <c r="G31" s="388" t="s">
        <v>102</v>
      </c>
      <c r="H31" s="388"/>
      <c r="I31" s="388"/>
      <c r="J31" s="388"/>
      <c r="K31" s="388"/>
      <c r="L31" s="406"/>
    </row>
    <row r="32" spans="1:13" s="375" customFormat="1" ht="101.25">
      <c r="A32" s="376"/>
      <c r="B32" s="463"/>
      <c r="C32" s="356"/>
      <c r="D32" s="486" t="s">
        <v>657</v>
      </c>
      <c r="E32" s="456"/>
      <c r="F32" s="456"/>
      <c r="G32" s="457"/>
      <c r="H32" s="457"/>
      <c r="I32" s="457"/>
      <c r="J32" s="457"/>
      <c r="K32" s="457" t="s">
        <v>102</v>
      </c>
      <c r="L32" s="352" t="s">
        <v>223</v>
      </c>
    </row>
    <row r="33" spans="1:13" s="375" customFormat="1" ht="25.5" customHeight="1">
      <c r="A33" s="376"/>
      <c r="B33" s="463"/>
      <c r="C33" s="360"/>
      <c r="D33" s="487" t="s">
        <v>172</v>
      </c>
      <c r="E33" s="392"/>
      <c r="F33" s="392"/>
      <c r="G33" s="388"/>
      <c r="H33" s="388"/>
      <c r="I33" s="388"/>
      <c r="J33" s="388"/>
      <c r="K33" s="388"/>
      <c r="L33" s="352" t="s">
        <v>303</v>
      </c>
    </row>
    <row r="34" spans="1:13" s="375" customFormat="1" ht="45">
      <c r="A34" s="376"/>
      <c r="B34" s="462"/>
      <c r="C34" s="360"/>
      <c r="D34" s="359" t="s">
        <v>225</v>
      </c>
      <c r="E34" s="436"/>
      <c r="F34" s="436"/>
      <c r="G34" s="388" t="s">
        <v>102</v>
      </c>
      <c r="H34" s="388"/>
      <c r="I34" s="388"/>
      <c r="J34" s="388"/>
      <c r="K34" s="388"/>
      <c r="L34" s="352" t="s">
        <v>227</v>
      </c>
      <c r="M34" s="368"/>
    </row>
    <row r="35" spans="1:13" s="375" customFormat="1" ht="33.75">
      <c r="A35" s="376"/>
      <c r="B35" s="462"/>
      <c r="C35" s="356"/>
      <c r="D35" s="482" t="s">
        <v>392</v>
      </c>
      <c r="E35" s="391"/>
      <c r="F35" s="391"/>
      <c r="G35" s="457"/>
      <c r="H35" s="457"/>
      <c r="I35" s="457" t="s">
        <v>102</v>
      </c>
      <c r="J35" s="457"/>
      <c r="K35" s="457"/>
      <c r="L35" s="483" t="s">
        <v>173</v>
      </c>
      <c r="M35" s="368"/>
    </row>
    <row r="36" spans="1:13" s="375" customFormat="1" ht="45">
      <c r="A36" s="376"/>
      <c r="B36" s="463"/>
      <c r="C36" s="356"/>
      <c r="D36" s="487" t="s">
        <v>174</v>
      </c>
      <c r="E36" s="392"/>
      <c r="F36" s="392"/>
      <c r="G36" s="388"/>
      <c r="H36" s="388"/>
      <c r="I36" s="388"/>
      <c r="J36" s="388"/>
      <c r="K36" s="388"/>
      <c r="L36" s="483"/>
    </row>
    <row r="37" spans="1:13" s="375" customFormat="1" ht="22.5">
      <c r="A37" s="376"/>
      <c r="B37" s="463"/>
      <c r="C37" s="356"/>
      <c r="D37" s="482" t="s">
        <v>176</v>
      </c>
      <c r="E37" s="392"/>
      <c r="F37" s="392"/>
      <c r="G37" s="388" t="s">
        <v>102</v>
      </c>
      <c r="H37" s="388"/>
      <c r="I37" s="388"/>
      <c r="J37" s="452"/>
      <c r="L37" s="483" t="s">
        <v>175</v>
      </c>
    </row>
    <row r="38" spans="1:13" s="375" customFormat="1" ht="22.5">
      <c r="A38" s="376"/>
      <c r="B38" s="463"/>
      <c r="C38" s="356"/>
      <c r="D38" s="482" t="s">
        <v>145</v>
      </c>
      <c r="E38" s="392"/>
      <c r="F38" s="392"/>
      <c r="G38" s="388" t="s">
        <v>102</v>
      </c>
      <c r="H38" s="388"/>
      <c r="I38" s="388"/>
      <c r="J38" s="388"/>
      <c r="K38" s="388"/>
      <c r="L38" s="483" t="s">
        <v>177</v>
      </c>
    </row>
    <row r="39" spans="1:13" s="375" customFormat="1" ht="22.5">
      <c r="A39" s="376"/>
      <c r="B39" s="463"/>
      <c r="C39" s="356"/>
      <c r="D39" s="482" t="s">
        <v>178</v>
      </c>
      <c r="E39" s="392"/>
      <c r="F39" s="392"/>
      <c r="G39" s="388" t="s">
        <v>102</v>
      </c>
      <c r="H39" s="388"/>
      <c r="I39" s="388"/>
      <c r="J39" s="388"/>
      <c r="K39" s="388"/>
      <c r="L39" s="483" t="s">
        <v>179</v>
      </c>
    </row>
    <row r="40" spans="1:13" s="375" customFormat="1" ht="45">
      <c r="A40" s="376"/>
      <c r="B40" s="463"/>
      <c r="C40" s="356"/>
      <c r="D40" s="482" t="s">
        <v>146</v>
      </c>
      <c r="E40" s="392"/>
      <c r="F40" s="392"/>
      <c r="G40" s="388" t="s">
        <v>102</v>
      </c>
      <c r="H40" s="388"/>
      <c r="I40" s="388"/>
      <c r="J40" s="388"/>
      <c r="K40" s="388"/>
      <c r="L40" s="483" t="s">
        <v>180</v>
      </c>
    </row>
    <row r="41" spans="1:13" s="375" customFormat="1" ht="45">
      <c r="A41" s="376"/>
      <c r="B41" s="463"/>
      <c r="C41" s="356"/>
      <c r="D41" s="487" t="s">
        <v>393</v>
      </c>
      <c r="E41" s="456"/>
      <c r="F41" s="456"/>
      <c r="G41" s="457"/>
      <c r="H41" s="457"/>
      <c r="I41" s="457"/>
      <c r="J41" s="457"/>
      <c r="K41" s="457"/>
      <c r="L41" s="352"/>
    </row>
    <row r="42" spans="1:13" s="375" customFormat="1" ht="33.75">
      <c r="A42" s="376"/>
      <c r="B42" s="463"/>
      <c r="C42" s="356"/>
      <c r="D42" s="482" t="s">
        <v>147</v>
      </c>
      <c r="E42" s="456"/>
      <c r="F42" s="456"/>
      <c r="G42" s="457" t="s">
        <v>102</v>
      </c>
      <c r="H42" s="457"/>
      <c r="I42" s="457"/>
      <c r="J42" s="457"/>
      <c r="K42" s="457"/>
      <c r="L42" s="483" t="s">
        <v>183</v>
      </c>
    </row>
    <row r="43" spans="1:13" s="375" customFormat="1" ht="22.5">
      <c r="A43" s="376"/>
      <c r="B43" s="463"/>
      <c r="C43" s="356"/>
      <c r="D43" s="482" t="s">
        <v>148</v>
      </c>
      <c r="E43" s="456"/>
      <c r="F43" s="456"/>
      <c r="G43" s="457" t="s">
        <v>102</v>
      </c>
      <c r="H43" s="457"/>
      <c r="I43" s="457"/>
      <c r="J43" s="457"/>
      <c r="K43" s="457"/>
      <c r="L43" s="483" t="s">
        <v>182</v>
      </c>
    </row>
    <row r="44" spans="1:13" s="375" customFormat="1" ht="56.25">
      <c r="A44" s="376"/>
      <c r="B44" s="463"/>
      <c r="C44" s="356"/>
      <c r="D44" s="482" t="s">
        <v>149</v>
      </c>
      <c r="E44" s="456"/>
      <c r="F44" s="456"/>
      <c r="G44" s="457" t="s">
        <v>102</v>
      </c>
      <c r="H44" s="457"/>
      <c r="I44" s="457"/>
      <c r="J44" s="457"/>
      <c r="K44" s="457"/>
      <c r="L44" s="483" t="s">
        <v>181</v>
      </c>
    </row>
    <row r="45" spans="1:13" s="375" customFormat="1" ht="45">
      <c r="A45" s="376"/>
      <c r="B45" s="463"/>
      <c r="C45" s="360"/>
      <c r="D45" s="487" t="s">
        <v>407</v>
      </c>
      <c r="E45" s="456"/>
      <c r="F45" s="456"/>
      <c r="G45" s="457"/>
      <c r="H45" s="457"/>
      <c r="I45" s="457"/>
      <c r="J45" s="457"/>
      <c r="K45" s="457"/>
      <c r="L45" s="352" t="s">
        <v>233</v>
      </c>
    </row>
    <row r="46" spans="1:13" s="375" customFormat="1" ht="90">
      <c r="A46" s="376"/>
      <c r="B46" s="463"/>
      <c r="C46" s="356"/>
      <c r="D46" s="482" t="s">
        <v>184</v>
      </c>
      <c r="E46" s="456"/>
      <c r="F46" s="456"/>
      <c r="G46" s="457"/>
      <c r="H46" s="457"/>
      <c r="I46" s="492" t="s">
        <v>102</v>
      </c>
      <c r="J46" s="457"/>
      <c r="K46" s="457"/>
      <c r="L46" s="352" t="s">
        <v>370</v>
      </c>
    </row>
    <row r="47" spans="1:13" s="375" customFormat="1" ht="56.25">
      <c r="A47" s="376"/>
      <c r="B47" s="463"/>
      <c r="C47" s="360"/>
      <c r="D47" s="482" t="s">
        <v>249</v>
      </c>
      <c r="E47" s="456"/>
      <c r="F47" s="456"/>
      <c r="G47" s="457"/>
      <c r="H47" s="457"/>
      <c r="I47" s="457"/>
      <c r="J47" s="457"/>
      <c r="K47" s="457" t="s">
        <v>102</v>
      </c>
      <c r="L47" s="352" t="s">
        <v>394</v>
      </c>
    </row>
    <row r="48" spans="1:13" s="375" customFormat="1" ht="78.75">
      <c r="A48" s="376"/>
      <c r="B48" s="463"/>
      <c r="C48" s="356"/>
      <c r="D48" s="404" t="s">
        <v>162</v>
      </c>
      <c r="E48" s="456"/>
      <c r="F48" s="456"/>
      <c r="G48" s="457"/>
      <c r="H48" s="457"/>
      <c r="I48" s="457"/>
      <c r="J48" s="457"/>
      <c r="K48" s="388" t="s">
        <v>102</v>
      </c>
      <c r="L48" s="352" t="s">
        <v>395</v>
      </c>
    </row>
    <row r="49" spans="1:13" s="375" customFormat="1" ht="78.75">
      <c r="A49" s="376"/>
      <c r="B49" s="463"/>
      <c r="C49" s="356"/>
      <c r="D49" s="488" t="s">
        <v>163</v>
      </c>
      <c r="E49" s="456"/>
      <c r="F49" s="456"/>
      <c r="G49" s="388" t="s">
        <v>102</v>
      </c>
      <c r="H49" s="388"/>
      <c r="I49" s="457"/>
      <c r="J49" s="457"/>
      <c r="K49" s="457"/>
      <c r="L49" s="483" t="s">
        <v>185</v>
      </c>
    </row>
    <row r="50" spans="1:13" s="375" customFormat="1" ht="33.75">
      <c r="A50" s="376"/>
      <c r="B50" s="462"/>
      <c r="C50" s="356"/>
      <c r="D50" s="408" t="s">
        <v>164</v>
      </c>
      <c r="E50" s="458"/>
      <c r="F50" s="458"/>
      <c r="G50" s="457"/>
      <c r="H50" s="457"/>
      <c r="I50" s="457"/>
      <c r="J50" s="457"/>
      <c r="K50" s="388" t="s">
        <v>102</v>
      </c>
      <c r="L50" s="352" t="s">
        <v>396</v>
      </c>
      <c r="M50" s="368"/>
    </row>
    <row r="51" spans="1:13" s="375" customFormat="1" ht="45">
      <c r="A51" s="378">
        <v>4</v>
      </c>
      <c r="B51" s="464">
        <v>6</v>
      </c>
      <c r="C51" s="364"/>
      <c r="D51" s="381" t="s">
        <v>375</v>
      </c>
      <c r="E51" s="400">
        <f>35000000-1500000</f>
        <v>33500000</v>
      </c>
      <c r="F51" s="400"/>
      <c r="G51" s="388"/>
      <c r="H51" s="388"/>
      <c r="I51" s="388" t="s">
        <v>102</v>
      </c>
      <c r="J51" s="388"/>
      <c r="K51" s="388"/>
      <c r="L51" s="352" t="s">
        <v>384</v>
      </c>
    </row>
    <row r="52" spans="1:13" s="375" customFormat="1" ht="33.75">
      <c r="A52" s="378"/>
      <c r="B52" s="464"/>
      <c r="C52" s="489"/>
      <c r="D52" s="488" t="s">
        <v>153</v>
      </c>
      <c r="E52" s="400"/>
      <c r="F52" s="400"/>
      <c r="G52" s="388"/>
      <c r="H52" s="452"/>
      <c r="I52" s="452"/>
      <c r="J52" s="452"/>
      <c r="K52" s="388"/>
      <c r="L52" s="352"/>
    </row>
    <row r="53" spans="1:13" s="375" customFormat="1" ht="22.5">
      <c r="A53" s="378"/>
      <c r="B53" s="464"/>
      <c r="C53" s="356"/>
      <c r="D53" s="482" t="s">
        <v>154</v>
      </c>
      <c r="E53" s="400"/>
      <c r="F53" s="400"/>
      <c r="G53" s="388" t="s">
        <v>102</v>
      </c>
      <c r="H53" s="388"/>
      <c r="I53" s="388"/>
      <c r="J53" s="388"/>
      <c r="K53" s="388"/>
      <c r="L53" s="483" t="s">
        <v>186</v>
      </c>
    </row>
    <row r="54" spans="1:13" s="375" customFormat="1" ht="33.75">
      <c r="A54" s="378"/>
      <c r="B54" s="464"/>
      <c r="C54" s="356"/>
      <c r="D54" s="482" t="s">
        <v>155</v>
      </c>
      <c r="E54" s="474"/>
      <c r="F54" s="474"/>
      <c r="G54" s="388" t="s">
        <v>102</v>
      </c>
      <c r="H54" s="388"/>
      <c r="I54" s="388"/>
      <c r="J54" s="388"/>
      <c r="K54" s="388"/>
      <c r="L54" s="483" t="s">
        <v>187</v>
      </c>
    </row>
    <row r="55" spans="1:13" s="375" customFormat="1" ht="74.25" customHeight="1">
      <c r="A55" s="378"/>
      <c r="B55" s="464"/>
      <c r="C55" s="356"/>
      <c r="D55" s="482" t="s">
        <v>156</v>
      </c>
      <c r="E55" s="474"/>
      <c r="F55" s="474"/>
      <c r="G55" s="388" t="s">
        <v>102</v>
      </c>
      <c r="H55" s="388"/>
      <c r="I55" s="388"/>
      <c r="J55" s="388"/>
      <c r="K55" s="388"/>
      <c r="L55" s="483" t="s">
        <v>188</v>
      </c>
    </row>
    <row r="56" spans="1:13" s="375" customFormat="1" ht="87.75" customHeight="1">
      <c r="A56" s="378"/>
      <c r="B56" s="464"/>
      <c r="C56" s="490"/>
      <c r="D56" s="408" t="s">
        <v>150</v>
      </c>
      <c r="E56" s="392"/>
      <c r="F56" s="392"/>
      <c r="G56" s="388"/>
      <c r="H56" s="452"/>
      <c r="I56" s="391"/>
      <c r="J56" s="391"/>
      <c r="K56" s="388" t="s">
        <v>102</v>
      </c>
      <c r="L56" s="352" t="s">
        <v>397</v>
      </c>
    </row>
    <row r="57" spans="1:13" s="375" customFormat="1" ht="67.5">
      <c r="A57" s="378"/>
      <c r="B57" s="464"/>
      <c r="C57" s="358"/>
      <c r="D57" s="408" t="s">
        <v>151</v>
      </c>
      <c r="E57" s="392"/>
      <c r="F57" s="392"/>
      <c r="G57" s="388" t="s">
        <v>102</v>
      </c>
      <c r="H57" s="388"/>
      <c r="I57" s="388"/>
      <c r="J57" s="388"/>
      <c r="K57" s="388"/>
      <c r="L57" s="472" t="s">
        <v>199</v>
      </c>
    </row>
    <row r="58" spans="1:13" s="375" customFormat="1" ht="67.5">
      <c r="A58" s="378"/>
      <c r="B58" s="464"/>
      <c r="C58" s="358"/>
      <c r="D58" s="408" t="s">
        <v>152</v>
      </c>
      <c r="E58" s="392"/>
      <c r="F58" s="392"/>
      <c r="G58" s="388"/>
      <c r="H58" s="388"/>
      <c r="I58" s="388"/>
      <c r="J58" s="388"/>
      <c r="K58" s="388" t="s">
        <v>102</v>
      </c>
      <c r="L58" s="352" t="s">
        <v>305</v>
      </c>
    </row>
    <row r="59" spans="1:13" s="375" customFormat="1" ht="90">
      <c r="A59" s="378"/>
      <c r="B59" s="464"/>
      <c r="C59" s="358"/>
      <c r="D59" s="408" t="s">
        <v>165</v>
      </c>
      <c r="E59" s="392"/>
      <c r="F59" s="392"/>
      <c r="G59" s="388"/>
      <c r="H59" s="388"/>
      <c r="I59" s="388"/>
      <c r="J59" s="388"/>
      <c r="K59" s="388" t="s">
        <v>102</v>
      </c>
      <c r="L59" s="352" t="s">
        <v>295</v>
      </c>
    </row>
    <row r="60" spans="1:13" s="375" customFormat="1" ht="67.5">
      <c r="A60" s="378"/>
      <c r="B60" s="436"/>
      <c r="C60" s="356"/>
      <c r="D60" s="488" t="s">
        <v>189</v>
      </c>
      <c r="E60" s="392"/>
      <c r="F60" s="392"/>
      <c r="G60" s="388"/>
      <c r="H60" s="388"/>
      <c r="I60" s="388"/>
      <c r="J60" s="388"/>
      <c r="K60" s="388" t="s">
        <v>102</v>
      </c>
      <c r="L60" s="352" t="s">
        <v>398</v>
      </c>
    </row>
    <row r="61" spans="1:13" s="375" customFormat="1" ht="59.25" customHeight="1">
      <c r="A61" s="378">
        <v>5</v>
      </c>
      <c r="B61" s="464">
        <v>3</v>
      </c>
      <c r="C61" s="361" t="s">
        <v>125</v>
      </c>
      <c r="D61" s="358" t="s">
        <v>374</v>
      </c>
      <c r="E61" s="392">
        <f>35000000-5425000-4425000-1000000-527000-173000-143000</f>
        <v>23307000</v>
      </c>
      <c r="F61" s="392"/>
      <c r="G61" s="388" t="s">
        <v>102</v>
      </c>
      <c r="H61" s="388"/>
      <c r="I61" s="388"/>
      <c r="J61" s="388"/>
      <c r="K61" s="388"/>
      <c r="L61" s="352" t="s">
        <v>402</v>
      </c>
    </row>
    <row r="62" spans="1:13" s="375" customFormat="1" ht="51" customHeight="1">
      <c r="A62" s="378"/>
      <c r="B62" s="464"/>
      <c r="C62" s="356"/>
      <c r="D62" s="408" t="s">
        <v>371</v>
      </c>
      <c r="E62" s="392"/>
      <c r="F62" s="392"/>
      <c r="G62" s="388"/>
      <c r="H62" s="388"/>
      <c r="I62" s="388"/>
      <c r="J62" s="388"/>
      <c r="K62" s="388" t="s">
        <v>102</v>
      </c>
      <c r="L62" s="352" t="s">
        <v>664</v>
      </c>
    </row>
    <row r="63" spans="1:13" s="375" customFormat="1" ht="49.5" customHeight="1">
      <c r="A63" s="378"/>
      <c r="B63" s="464"/>
      <c r="C63" s="356"/>
      <c r="D63" s="359" t="s">
        <v>256</v>
      </c>
      <c r="E63" s="392"/>
      <c r="F63" s="392"/>
      <c r="G63" s="388"/>
      <c r="H63" s="388"/>
      <c r="I63" s="388"/>
      <c r="J63" s="388"/>
      <c r="K63" s="388" t="s">
        <v>102</v>
      </c>
      <c r="L63" s="352" t="s">
        <v>257</v>
      </c>
    </row>
    <row r="64" spans="1:13" s="375" customFormat="1" ht="74.25" customHeight="1">
      <c r="A64" s="378"/>
      <c r="B64" s="464"/>
      <c r="C64" s="356"/>
      <c r="D64" s="359" t="s">
        <v>258</v>
      </c>
      <c r="E64" s="392"/>
      <c r="F64" s="392"/>
      <c r="G64" s="388"/>
      <c r="H64" s="388"/>
      <c r="I64" s="388"/>
      <c r="J64" s="388"/>
      <c r="K64" s="388" t="s">
        <v>102</v>
      </c>
      <c r="L64" s="352" t="s">
        <v>372</v>
      </c>
    </row>
    <row r="65" spans="1:12" s="375" customFormat="1" ht="33.75">
      <c r="A65" s="378"/>
      <c r="B65" s="464"/>
      <c r="C65" s="356"/>
      <c r="D65" s="488" t="s">
        <v>190</v>
      </c>
      <c r="E65" s="392"/>
      <c r="F65" s="392"/>
      <c r="G65" s="388"/>
      <c r="H65" s="388"/>
      <c r="I65" s="388"/>
      <c r="J65" s="388"/>
      <c r="K65" s="388"/>
      <c r="L65" s="352" t="s">
        <v>399</v>
      </c>
    </row>
    <row r="66" spans="1:12" s="375" customFormat="1" ht="112.5">
      <c r="A66" s="378"/>
      <c r="B66" s="464"/>
      <c r="C66" s="356"/>
      <c r="D66" s="482" t="s">
        <v>193</v>
      </c>
      <c r="E66" s="392"/>
      <c r="F66" s="392"/>
      <c r="G66" s="388" t="s">
        <v>102</v>
      </c>
      <c r="H66" s="388"/>
      <c r="I66" s="388"/>
      <c r="J66" s="388"/>
      <c r="K66" s="388"/>
      <c r="L66" s="484" t="s">
        <v>191</v>
      </c>
    </row>
    <row r="67" spans="1:12" s="375" customFormat="1" ht="90">
      <c r="A67" s="378"/>
      <c r="B67" s="464"/>
      <c r="C67" s="356"/>
      <c r="D67" s="482" t="s">
        <v>192</v>
      </c>
      <c r="E67" s="392"/>
      <c r="F67" s="392"/>
      <c r="G67" s="388" t="s">
        <v>102</v>
      </c>
      <c r="H67" s="388"/>
      <c r="I67" s="388"/>
      <c r="J67" s="388"/>
      <c r="K67" s="388"/>
      <c r="L67" s="484" t="s">
        <v>194</v>
      </c>
    </row>
    <row r="68" spans="1:12" s="375" customFormat="1" ht="56.25">
      <c r="A68" s="378"/>
      <c r="B68" s="464"/>
      <c r="C68" s="356"/>
      <c r="D68" s="482" t="s">
        <v>195</v>
      </c>
      <c r="E68" s="392"/>
      <c r="F68" s="392"/>
      <c r="G68" s="457" t="s">
        <v>102</v>
      </c>
      <c r="H68" s="469"/>
      <c r="I68" s="388"/>
      <c r="J68" s="388"/>
      <c r="K68" s="388"/>
      <c r="L68" s="493" t="s">
        <v>199</v>
      </c>
    </row>
    <row r="69" spans="1:12" s="375" customFormat="1" ht="33.75">
      <c r="A69" s="378"/>
      <c r="B69" s="464"/>
      <c r="C69" s="356"/>
      <c r="D69" s="482" t="s">
        <v>157</v>
      </c>
      <c r="E69" s="491"/>
      <c r="F69" s="491"/>
      <c r="G69" s="457"/>
      <c r="H69" s="457"/>
      <c r="I69" s="457"/>
      <c r="J69" s="457"/>
      <c r="K69" s="492" t="s">
        <v>102</v>
      </c>
      <c r="L69" s="484" t="s">
        <v>400</v>
      </c>
    </row>
    <row r="70" spans="1:12" s="375" customFormat="1" ht="22.5">
      <c r="A70" s="378"/>
      <c r="B70" s="464"/>
      <c r="C70" s="356"/>
      <c r="D70" s="482" t="s">
        <v>158</v>
      </c>
      <c r="E70" s="456"/>
      <c r="F70" s="456"/>
      <c r="G70" s="457"/>
      <c r="H70" s="457"/>
      <c r="I70" s="457"/>
      <c r="J70" s="457"/>
      <c r="K70" s="492" t="s">
        <v>102</v>
      </c>
      <c r="L70" s="484" t="s">
        <v>400</v>
      </c>
    </row>
    <row r="71" spans="1:12" s="375" customFormat="1" ht="22.5">
      <c r="A71" s="378"/>
      <c r="B71" s="464"/>
      <c r="C71" s="356"/>
      <c r="D71" s="482" t="s">
        <v>159</v>
      </c>
      <c r="E71" s="456"/>
      <c r="F71" s="456"/>
      <c r="G71" s="457"/>
      <c r="H71" s="457"/>
      <c r="I71" s="457"/>
      <c r="J71" s="457"/>
      <c r="K71" s="492" t="s">
        <v>102</v>
      </c>
      <c r="L71" s="484" t="s">
        <v>400</v>
      </c>
    </row>
    <row r="72" spans="1:12" s="375" customFormat="1" ht="78.75">
      <c r="A72" s="378"/>
      <c r="B72" s="464"/>
      <c r="C72" s="360"/>
      <c r="D72" s="408" t="s">
        <v>373</v>
      </c>
      <c r="E72" s="392"/>
      <c r="F72" s="392"/>
      <c r="G72" s="388"/>
      <c r="H72" s="388"/>
      <c r="I72" s="388"/>
      <c r="J72" s="388"/>
      <c r="K72" s="388" t="s">
        <v>102</v>
      </c>
      <c r="L72" s="352" t="s">
        <v>401</v>
      </c>
    </row>
    <row r="73" spans="1:12" s="375" customFormat="1" ht="22.5">
      <c r="A73" s="378"/>
      <c r="B73" s="436"/>
      <c r="C73" s="356"/>
      <c r="D73" s="488" t="s">
        <v>404</v>
      </c>
      <c r="E73" s="392"/>
      <c r="F73" s="392"/>
      <c r="G73" s="388"/>
      <c r="H73" s="388"/>
      <c r="I73" s="388"/>
      <c r="J73" s="388"/>
      <c r="K73" s="388" t="s">
        <v>102</v>
      </c>
      <c r="L73" s="352" t="s">
        <v>403</v>
      </c>
    </row>
    <row r="74" spans="1:12" s="375" customFormat="1" ht="45">
      <c r="A74" s="378"/>
      <c r="B74" s="436"/>
      <c r="C74" s="360"/>
      <c r="D74" s="359" t="s">
        <v>269</v>
      </c>
      <c r="E74" s="392"/>
      <c r="F74" s="392"/>
      <c r="G74" s="388"/>
      <c r="H74" s="388"/>
      <c r="I74" s="388"/>
      <c r="J74" s="388"/>
      <c r="K74" s="388" t="s">
        <v>102</v>
      </c>
      <c r="L74" s="352" t="s">
        <v>664</v>
      </c>
    </row>
    <row r="75" spans="1:12" s="375" customFormat="1" ht="22.5">
      <c r="A75" s="378"/>
      <c r="B75" s="436"/>
      <c r="C75" s="360"/>
      <c r="D75" s="359" t="s">
        <v>275</v>
      </c>
      <c r="E75" s="392"/>
      <c r="F75" s="392"/>
      <c r="G75" s="388"/>
      <c r="H75" s="388"/>
      <c r="I75" s="388"/>
      <c r="J75" s="388"/>
      <c r="K75" s="388" t="s">
        <v>102</v>
      </c>
      <c r="L75" s="352" t="s">
        <v>405</v>
      </c>
    </row>
    <row r="76" spans="1:12" s="375" customFormat="1" ht="45">
      <c r="A76" s="378"/>
      <c r="B76" s="436"/>
      <c r="C76" s="360"/>
      <c r="D76" s="359" t="s">
        <v>304</v>
      </c>
      <c r="E76" s="392"/>
      <c r="F76" s="392"/>
      <c r="G76" s="388"/>
      <c r="H76" s="388"/>
      <c r="I76" s="388"/>
      <c r="J76" s="388"/>
      <c r="K76" s="388"/>
      <c r="L76" s="352" t="s">
        <v>196</v>
      </c>
    </row>
    <row r="77" spans="1:12" s="375" customFormat="1" ht="56.25">
      <c r="A77" s="378"/>
      <c r="B77" s="464"/>
      <c r="C77" s="356"/>
      <c r="D77" s="359" t="s">
        <v>271</v>
      </c>
      <c r="E77" s="475"/>
      <c r="F77" s="475"/>
      <c r="G77" s="388" t="s">
        <v>102</v>
      </c>
      <c r="H77" s="388"/>
      <c r="I77" s="388"/>
      <c r="J77" s="388"/>
      <c r="K77" s="388"/>
      <c r="L77" s="352" t="s">
        <v>196</v>
      </c>
    </row>
    <row r="78" spans="1:12" s="375" customFormat="1" ht="51" customHeight="1">
      <c r="A78" s="378"/>
      <c r="B78" s="464"/>
      <c r="C78" s="356"/>
      <c r="D78" s="359" t="s">
        <v>197</v>
      </c>
      <c r="E78" s="392"/>
      <c r="F78" s="392"/>
      <c r="G78" s="388" t="s">
        <v>102</v>
      </c>
      <c r="H78" s="388"/>
      <c r="I78" s="388"/>
      <c r="J78" s="388"/>
      <c r="K78" s="388"/>
      <c r="L78" s="352" t="s">
        <v>196</v>
      </c>
    </row>
    <row r="79" spans="1:12" s="375" customFormat="1" ht="56.25">
      <c r="A79" s="378"/>
      <c r="B79" s="464"/>
      <c r="C79" s="356"/>
      <c r="D79" s="359" t="s">
        <v>272</v>
      </c>
      <c r="E79" s="392"/>
      <c r="F79" s="392"/>
      <c r="G79" s="388" t="s">
        <v>102</v>
      </c>
      <c r="H79" s="388"/>
      <c r="I79" s="388"/>
      <c r="J79" s="388"/>
      <c r="K79" s="388"/>
      <c r="L79" s="352" t="s">
        <v>196</v>
      </c>
    </row>
    <row r="80" spans="1:12" s="375" customFormat="1" ht="41.25" customHeight="1">
      <c r="A80" s="378"/>
      <c r="B80" s="436"/>
      <c r="C80" s="360"/>
      <c r="D80" s="408" t="s">
        <v>324</v>
      </c>
      <c r="E80" s="392"/>
      <c r="F80" s="392"/>
      <c r="G80" s="388"/>
      <c r="H80" s="388"/>
      <c r="I80" s="388"/>
      <c r="J80" s="388"/>
      <c r="K80" s="388"/>
      <c r="L80" s="352" t="s">
        <v>285</v>
      </c>
    </row>
    <row r="81" spans="1:13" s="375" customFormat="1" ht="33.75">
      <c r="A81" s="378"/>
      <c r="B81" s="436"/>
      <c r="C81" s="360"/>
      <c r="D81" s="482" t="s">
        <v>166</v>
      </c>
      <c r="E81" s="392"/>
      <c r="F81" s="392"/>
      <c r="G81" s="388" t="s">
        <v>102</v>
      </c>
      <c r="H81" s="388"/>
      <c r="I81" s="388"/>
      <c r="J81" s="388"/>
      <c r="K81" s="388"/>
      <c r="L81" s="484" t="s">
        <v>198</v>
      </c>
    </row>
    <row r="82" spans="1:13" s="375" customFormat="1" ht="22.5">
      <c r="A82" s="378"/>
      <c r="B82" s="436"/>
      <c r="C82" s="360"/>
      <c r="D82" s="359" t="s">
        <v>284</v>
      </c>
      <c r="E82" s="392"/>
      <c r="F82" s="392"/>
      <c r="G82" s="388" t="s">
        <v>102</v>
      </c>
      <c r="H82" s="388"/>
      <c r="I82" s="388"/>
      <c r="J82" s="388"/>
      <c r="K82" s="388"/>
      <c r="L82" s="352" t="s">
        <v>283</v>
      </c>
    </row>
    <row r="83" spans="1:13" s="375" customFormat="1" ht="62.25" customHeight="1">
      <c r="A83" s="378"/>
      <c r="B83" s="436"/>
      <c r="C83" s="360"/>
      <c r="D83" s="408" t="s">
        <v>325</v>
      </c>
      <c r="E83" s="392"/>
      <c r="F83" s="392"/>
      <c r="G83" s="388"/>
      <c r="H83" s="388"/>
      <c r="I83" s="388"/>
      <c r="J83" s="388"/>
      <c r="K83" s="388" t="s">
        <v>102</v>
      </c>
      <c r="L83" s="352" t="s">
        <v>287</v>
      </c>
    </row>
    <row r="84" spans="1:13" s="375" customFormat="1" ht="67.5">
      <c r="A84" s="378"/>
      <c r="B84" s="436"/>
      <c r="C84" s="360"/>
      <c r="D84" s="408" t="s">
        <v>326</v>
      </c>
      <c r="E84" s="392"/>
      <c r="F84" s="392"/>
      <c r="G84" s="388"/>
      <c r="H84" s="388"/>
      <c r="I84" s="388"/>
      <c r="J84" s="388"/>
      <c r="K84" s="388" t="s">
        <v>102</v>
      </c>
      <c r="L84" s="352" t="s">
        <v>288</v>
      </c>
    </row>
    <row r="85" spans="1:13" s="375" customFormat="1" ht="45">
      <c r="A85" s="376">
        <v>6</v>
      </c>
      <c r="B85" s="463">
        <v>4</v>
      </c>
      <c r="C85" s="356"/>
      <c r="D85" s="358" t="s">
        <v>406</v>
      </c>
      <c r="E85" s="455">
        <v>45000000</v>
      </c>
      <c r="F85" s="455"/>
      <c r="G85" s="388"/>
      <c r="H85" s="388"/>
      <c r="I85" s="388"/>
      <c r="J85" s="388"/>
      <c r="K85" s="388" t="s">
        <v>102</v>
      </c>
      <c r="L85" s="352" t="s">
        <v>383</v>
      </c>
      <c r="M85" s="368"/>
    </row>
    <row r="86" spans="1:13" s="375" customFormat="1" ht="90">
      <c r="A86" s="376"/>
      <c r="B86" s="462"/>
      <c r="C86" s="356"/>
      <c r="D86" s="359" t="s">
        <v>379</v>
      </c>
      <c r="E86" s="456"/>
      <c r="F86" s="456"/>
      <c r="G86" s="388"/>
      <c r="H86" s="388"/>
      <c r="I86" s="388"/>
      <c r="J86" s="388"/>
      <c r="K86" s="388" t="s">
        <v>102</v>
      </c>
      <c r="L86" s="352" t="s">
        <v>253</v>
      </c>
      <c r="M86" s="368"/>
    </row>
    <row r="87" spans="1:13" s="375" customFormat="1" ht="67.5">
      <c r="A87" s="376"/>
      <c r="B87" s="462"/>
      <c r="C87" s="360"/>
      <c r="D87" s="359" t="s">
        <v>380</v>
      </c>
      <c r="E87" s="456"/>
      <c r="F87" s="456"/>
      <c r="G87" s="388"/>
      <c r="H87" s="388"/>
      <c r="I87" s="388"/>
      <c r="J87" s="388"/>
      <c r="K87" s="388" t="s">
        <v>102</v>
      </c>
      <c r="L87" s="352" t="s">
        <v>253</v>
      </c>
      <c r="M87" s="368"/>
    </row>
    <row r="88" spans="1:13" s="448" customFormat="1" ht="12">
      <c r="A88" s="442"/>
      <c r="B88" s="465"/>
      <c r="C88" s="443"/>
      <c r="D88" s="444"/>
      <c r="E88" s="445"/>
      <c r="F88" s="445"/>
      <c r="G88" s="446"/>
      <c r="H88" s="446"/>
      <c r="I88" s="446"/>
      <c r="J88" s="446"/>
      <c r="K88" s="446"/>
      <c r="L88" s="447"/>
    </row>
    <row r="89" spans="1:13" s="448" customFormat="1" ht="12">
      <c r="B89" s="466"/>
      <c r="C89" s="449"/>
      <c r="D89" s="450"/>
      <c r="E89" s="451"/>
      <c r="F89" s="451"/>
      <c r="G89" s="452"/>
      <c r="H89" s="452"/>
      <c r="I89" s="452"/>
      <c r="J89" s="452"/>
      <c r="K89" s="452"/>
      <c r="L89" s="453"/>
    </row>
    <row r="90" spans="1:13" s="448" customFormat="1" ht="12">
      <c r="B90" s="467"/>
      <c r="C90" s="454"/>
      <c r="D90" s="450"/>
      <c r="E90" s="451"/>
      <c r="F90" s="451"/>
      <c r="G90" s="452"/>
      <c r="H90" s="452"/>
      <c r="I90" s="452"/>
      <c r="J90" s="452"/>
      <c r="K90" s="452"/>
      <c r="L90" s="453"/>
    </row>
    <row r="91" spans="1:13" s="375" customFormat="1" ht="12">
      <c r="A91" s="437"/>
      <c r="B91" s="468"/>
      <c r="C91" s="438"/>
      <c r="D91" s="439"/>
      <c r="E91" s="440"/>
      <c r="F91" s="440"/>
      <c r="G91" s="395"/>
      <c r="H91" s="395"/>
      <c r="I91" s="395"/>
      <c r="J91" s="395"/>
      <c r="K91" s="395"/>
      <c r="L91" s="441"/>
    </row>
    <row r="92" spans="1:13">
      <c r="D92" s="353" t="s">
        <v>639</v>
      </c>
      <c r="E92" s="396">
        <f>SUM(E5:E91)</f>
        <v>239627000</v>
      </c>
      <c r="F92" s="396"/>
      <c r="K92" s="386" t="s">
        <v>642</v>
      </c>
      <c r="L92" s="384" t="e">
        <f>+E94-L93</f>
        <v>#REF!</v>
      </c>
    </row>
    <row r="93" spans="1:13">
      <c r="D93" s="353" t="s">
        <v>640</v>
      </c>
      <c r="E93" s="385">
        <f>+E92-10000000</f>
        <v>229627000</v>
      </c>
      <c r="K93" s="386">
        <v>1</v>
      </c>
      <c r="L93" s="403" t="e">
        <f>+สรุปสระบุรี2555!D12-สรุปสระบุรี2555!#REF!</f>
        <v>#REF!</v>
      </c>
    </row>
    <row r="94" spans="1:13">
      <c r="D94" s="353" t="s">
        <v>641</v>
      </c>
      <c r="E94" s="385">
        <v>148616500</v>
      </c>
      <c r="K94" s="386">
        <v>2</v>
      </c>
      <c r="L94" s="403">
        <f>+สรุปสระบุรี2555!F10-10000000</f>
        <v>115716000</v>
      </c>
    </row>
    <row r="95" spans="1:13">
      <c r="K95" s="386">
        <v>3</v>
      </c>
      <c r="L95" s="403">
        <f>+สรุปสระบุรี2555!H10</f>
        <v>37669000</v>
      </c>
    </row>
    <row r="96" spans="1:13">
      <c r="L96" s="403">
        <f>+สรุปสระบุรี2555!J10</f>
        <v>151157000</v>
      </c>
    </row>
  </sheetData>
  <mergeCells count="8">
    <mergeCell ref="K3:K4"/>
    <mergeCell ref="L3:L4"/>
    <mergeCell ref="A3:A4"/>
    <mergeCell ref="B3:B4"/>
    <mergeCell ref="C3:C4"/>
    <mergeCell ref="D3:D4"/>
    <mergeCell ref="E3:E4"/>
    <mergeCell ref="F3:I3"/>
  </mergeCells>
  <phoneticPr fontId="126" type="noConversion"/>
  <printOptions horizontalCentered="1"/>
  <pageMargins left="0.35433070866141736" right="0.19685039370078741" top="0.74803149606299213" bottom="0.59055118110236227" header="0.35433070866141736" footer="0.15748031496062992"/>
  <pageSetup paperSize="9" orientation="landscape" r:id="rId1"/>
  <headerFooter>
    <oddFooter>&amp;C&amp;P/&amp;N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R28"/>
  <sheetViews>
    <sheetView view="pageBreakPreview" topLeftCell="A7" zoomScale="60" workbookViewId="0">
      <selection activeCell="W14" sqref="W14"/>
    </sheetView>
  </sheetViews>
  <sheetFormatPr defaultRowHeight="20.25"/>
  <cols>
    <col min="1" max="1" width="9.140625" style="250"/>
    <col min="2" max="2" width="21.5703125" style="250" customWidth="1"/>
    <col min="3" max="3" width="57" style="250" customWidth="1"/>
    <col min="4" max="4" width="9.140625" style="247"/>
    <col min="5" max="5" width="9.140625" style="248"/>
    <col min="6" max="6" width="9.140625" style="249"/>
    <col min="7" max="15" width="9.140625" style="250"/>
  </cols>
  <sheetData>
    <row r="1" spans="1:18" ht="21">
      <c r="A1" s="245" t="s">
        <v>593</v>
      </c>
      <c r="B1" s="245"/>
      <c r="C1" s="246"/>
      <c r="P1" s="250"/>
      <c r="Q1" s="250"/>
      <c r="R1" s="250"/>
    </row>
    <row r="2" spans="1:18" ht="20.25" customHeight="1">
      <c r="A2" s="251" t="s">
        <v>519</v>
      </c>
      <c r="B2" s="251"/>
      <c r="C2" s="252" t="s">
        <v>520</v>
      </c>
      <c r="D2" s="253" t="s">
        <v>594</v>
      </c>
      <c r="E2" s="254" t="s">
        <v>595</v>
      </c>
      <c r="F2" s="255" t="s">
        <v>596</v>
      </c>
      <c r="G2" s="256"/>
      <c r="H2" s="256"/>
      <c r="I2" s="256"/>
      <c r="J2" s="256"/>
      <c r="K2" s="256" t="s">
        <v>596</v>
      </c>
      <c r="L2" s="256"/>
      <c r="M2" s="256"/>
      <c r="N2" s="256"/>
      <c r="O2" s="256"/>
      <c r="P2" s="250"/>
      <c r="Q2" s="250"/>
      <c r="R2" s="250"/>
    </row>
    <row r="3" spans="1:18" ht="20.25" customHeight="1">
      <c r="A3" s="251"/>
      <c r="B3" s="251"/>
      <c r="C3" s="252"/>
      <c r="D3" s="253"/>
      <c r="E3" s="254"/>
      <c r="F3" s="257" t="s">
        <v>597</v>
      </c>
      <c r="G3" s="258" t="s">
        <v>527</v>
      </c>
      <c r="H3" s="258" t="s">
        <v>528</v>
      </c>
      <c r="I3" s="258" t="s">
        <v>529</v>
      </c>
      <c r="J3" s="258" t="s">
        <v>530</v>
      </c>
      <c r="K3" s="259" t="s">
        <v>598</v>
      </c>
      <c r="L3" s="260" t="s">
        <v>599</v>
      </c>
      <c r="M3" s="260" t="s">
        <v>600</v>
      </c>
      <c r="N3" s="260" t="s">
        <v>601</v>
      </c>
      <c r="O3" s="260" t="s">
        <v>602</v>
      </c>
      <c r="P3" s="250"/>
      <c r="Q3" s="250"/>
      <c r="R3" s="250"/>
    </row>
    <row r="4" spans="1:18" ht="21">
      <c r="A4" s="261">
        <v>1</v>
      </c>
      <c r="B4" s="262" t="s">
        <v>603</v>
      </c>
      <c r="C4" s="263"/>
      <c r="D4" s="264"/>
      <c r="E4" s="265"/>
      <c r="F4" s="266"/>
      <c r="G4" s="267"/>
      <c r="H4" s="267"/>
      <c r="I4" s="267"/>
      <c r="J4" s="267"/>
      <c r="K4" s="267"/>
      <c r="L4" s="267"/>
      <c r="M4" s="267"/>
      <c r="N4" s="267"/>
      <c r="O4" s="267"/>
      <c r="P4" s="268"/>
      <c r="Q4" s="268"/>
      <c r="R4" s="268"/>
    </row>
    <row r="5" spans="1:18" ht="60.75">
      <c r="A5" s="269">
        <v>1.1000000000000001</v>
      </c>
      <c r="B5" s="270" t="s">
        <v>604</v>
      </c>
      <c r="C5" s="271" t="s">
        <v>605</v>
      </c>
      <c r="D5" s="272">
        <v>20</v>
      </c>
      <c r="E5" s="273">
        <v>20</v>
      </c>
      <c r="F5" s="274"/>
      <c r="G5" s="275">
        <f>+'คะแนนสระบุรี-2555(in detail)'!E5</f>
        <v>0</v>
      </c>
      <c r="H5" s="275">
        <f>+'คะแนนสระบุรี-2555(in detail)'!F5</f>
        <v>20</v>
      </c>
      <c r="I5" s="275">
        <v>20</v>
      </c>
      <c r="J5" s="275">
        <f>+'คะแนนสระบุรี-2555(in detail)'!H5</f>
        <v>15</v>
      </c>
      <c r="K5" s="275"/>
      <c r="L5" s="275"/>
      <c r="M5" s="275"/>
      <c r="N5" s="275"/>
      <c r="O5" s="275"/>
      <c r="P5" s="268"/>
      <c r="Q5" s="268"/>
      <c r="R5" s="268"/>
    </row>
    <row r="6" spans="1:18">
      <c r="A6" s="276"/>
      <c r="B6" s="277"/>
      <c r="C6" s="278" t="s">
        <v>606</v>
      </c>
      <c r="D6" s="279"/>
      <c r="E6" s="280"/>
      <c r="F6" s="281"/>
      <c r="G6" s="282"/>
      <c r="H6" s="282"/>
      <c r="I6" s="282"/>
      <c r="J6" s="282"/>
      <c r="K6" s="282"/>
      <c r="L6" s="282"/>
      <c r="M6" s="282"/>
      <c r="N6" s="282"/>
      <c r="O6" s="282"/>
      <c r="P6" s="268"/>
      <c r="Q6" s="268"/>
      <c r="R6" s="268"/>
    </row>
    <row r="7" spans="1:18">
      <c r="A7" s="283"/>
      <c r="B7" s="284"/>
      <c r="C7" s="285"/>
      <c r="D7" s="286"/>
      <c r="E7" s="287"/>
      <c r="F7" s="288"/>
      <c r="G7" s="285"/>
      <c r="H7" s="285"/>
      <c r="I7" s="285"/>
      <c r="J7" s="285"/>
      <c r="K7" s="285"/>
      <c r="L7" s="285"/>
      <c r="M7" s="285"/>
      <c r="N7" s="285"/>
      <c r="O7" s="285"/>
      <c r="P7" s="268"/>
      <c r="Q7" s="268"/>
      <c r="R7" s="268"/>
    </row>
    <row r="8" spans="1:18" ht="40.5">
      <c r="A8" s="289">
        <v>1.2</v>
      </c>
      <c r="B8" s="290" t="s">
        <v>607</v>
      </c>
      <c r="C8" s="291" t="s">
        <v>608</v>
      </c>
      <c r="D8" s="279">
        <v>20</v>
      </c>
      <c r="F8" s="292">
        <f>SUM(F9:F12)</f>
        <v>0</v>
      </c>
      <c r="G8" s="292">
        <f>SUM(G9:G12)</f>
        <v>0</v>
      </c>
      <c r="H8" s="292">
        <f t="shared" ref="H8:O8" si="0">SUM(H9:H12)</f>
        <v>20</v>
      </c>
      <c r="I8" s="292">
        <f t="shared" si="0"/>
        <v>16</v>
      </c>
      <c r="J8" s="292">
        <f t="shared" si="0"/>
        <v>20</v>
      </c>
      <c r="K8" s="292">
        <f t="shared" si="0"/>
        <v>0</v>
      </c>
      <c r="L8" s="292">
        <f t="shared" si="0"/>
        <v>0</v>
      </c>
      <c r="M8" s="292">
        <f t="shared" si="0"/>
        <v>0</v>
      </c>
      <c r="N8" s="292">
        <f t="shared" si="0"/>
        <v>0</v>
      </c>
      <c r="O8" s="292">
        <f t="shared" si="0"/>
        <v>0</v>
      </c>
      <c r="P8" s="247" t="s">
        <v>609</v>
      </c>
      <c r="Q8" s="268"/>
      <c r="R8" s="268"/>
    </row>
    <row r="9" spans="1:18" ht="40.5">
      <c r="A9" s="293"/>
      <c r="B9" s="294"/>
      <c r="C9" s="295" t="s">
        <v>610</v>
      </c>
      <c r="D9" s="296">
        <v>6</v>
      </c>
      <c r="E9" s="297" t="s">
        <v>545</v>
      </c>
      <c r="F9" s="298"/>
      <c r="G9" s="299">
        <f>+'คะแนนสระบุรี-2555(in detail)'!E9</f>
        <v>0</v>
      </c>
      <c r="H9" s="299">
        <f>+'คะแนนสระบุรี-2555(in detail)'!F9</f>
        <v>6</v>
      </c>
      <c r="I9" s="299">
        <v>4</v>
      </c>
      <c r="J9" s="299">
        <f>+'คะแนนสระบุรี-2555(in detail)'!H9</f>
        <v>6</v>
      </c>
      <c r="K9" s="299"/>
      <c r="L9" s="299"/>
      <c r="M9" s="299"/>
      <c r="N9" s="299"/>
      <c r="O9" s="299"/>
      <c r="P9" s="268"/>
      <c r="Q9" s="268"/>
      <c r="R9" s="268"/>
    </row>
    <row r="10" spans="1:18" ht="40.5">
      <c r="A10" s="293"/>
      <c r="B10" s="294"/>
      <c r="C10" s="295" t="s">
        <v>611</v>
      </c>
      <c r="D10" s="296">
        <v>6</v>
      </c>
      <c r="E10" s="297" t="s">
        <v>545</v>
      </c>
      <c r="F10" s="298"/>
      <c r="G10" s="299">
        <f>+'คะแนนสระบุรี-2555(in detail)'!E10</f>
        <v>0</v>
      </c>
      <c r="H10" s="299">
        <f>+'คะแนนสระบุรี-2555(in detail)'!F10</f>
        <v>6</v>
      </c>
      <c r="I10" s="299">
        <v>4</v>
      </c>
      <c r="J10" s="299">
        <f>+'คะแนนสระบุรี-2555(in detail)'!H10</f>
        <v>6</v>
      </c>
      <c r="K10" s="299"/>
      <c r="L10" s="299"/>
      <c r="M10" s="299"/>
      <c r="N10" s="299"/>
      <c r="O10" s="299"/>
      <c r="P10" s="268"/>
      <c r="Q10" s="268"/>
      <c r="R10" s="268"/>
    </row>
    <row r="11" spans="1:18" ht="40.5">
      <c r="A11" s="293"/>
      <c r="B11" s="294"/>
      <c r="C11" s="295" t="s">
        <v>612</v>
      </c>
      <c r="D11" s="296">
        <v>6</v>
      </c>
      <c r="E11" s="297" t="s">
        <v>545</v>
      </c>
      <c r="F11" s="298"/>
      <c r="G11" s="299">
        <f>+'คะแนนสระบุรี-2555(in detail)'!E11</f>
        <v>0</v>
      </c>
      <c r="H11" s="299">
        <f>+'คะแนนสระบุรี-2555(in detail)'!F11</f>
        <v>6</v>
      </c>
      <c r="I11" s="299">
        <v>6</v>
      </c>
      <c r="J11" s="299">
        <f>+'คะแนนสระบุรี-2555(in detail)'!H11</f>
        <v>6</v>
      </c>
      <c r="K11" s="299"/>
      <c r="L11" s="299"/>
      <c r="M11" s="299"/>
      <c r="N11" s="299"/>
      <c r="O11" s="299"/>
      <c r="P11" s="268"/>
      <c r="Q11" s="268"/>
      <c r="R11" s="268"/>
    </row>
    <row r="12" spans="1:18" ht="40.5">
      <c r="A12" s="293"/>
      <c r="B12" s="294"/>
      <c r="C12" s="295" t="s">
        <v>613</v>
      </c>
      <c r="D12" s="296">
        <v>2</v>
      </c>
      <c r="E12" s="297">
        <v>2</v>
      </c>
      <c r="F12" s="298"/>
      <c r="G12" s="299">
        <f>+'คะแนนสระบุรี-2555(in detail)'!E13</f>
        <v>0</v>
      </c>
      <c r="H12" s="299">
        <f>+'คะแนนสระบุรี-2555(in detail)'!F13</f>
        <v>2</v>
      </c>
      <c r="I12" s="299">
        <v>2</v>
      </c>
      <c r="J12" s="299">
        <f>+'คะแนนสระบุรี-2555(in detail)'!H13</f>
        <v>2</v>
      </c>
      <c r="K12" s="299"/>
      <c r="L12" s="299"/>
      <c r="M12" s="299"/>
      <c r="N12" s="299"/>
      <c r="O12" s="299"/>
      <c r="P12" s="268"/>
      <c r="Q12" s="268"/>
      <c r="R12" s="268"/>
    </row>
    <row r="13" spans="1:18">
      <c r="A13" s="300"/>
      <c r="B13" s="301"/>
      <c r="C13" s="302" t="s">
        <v>614</v>
      </c>
      <c r="D13" s="303"/>
      <c r="E13" s="304"/>
      <c r="F13" s="305"/>
      <c r="G13" s="306"/>
      <c r="H13" s="306"/>
      <c r="I13" s="306"/>
      <c r="J13" s="306"/>
      <c r="K13" s="306"/>
      <c r="L13" s="306"/>
      <c r="M13" s="306"/>
      <c r="N13" s="306"/>
      <c r="O13" s="306"/>
      <c r="P13" s="268"/>
      <c r="Q13" s="268"/>
      <c r="R13" s="268"/>
    </row>
    <row r="14" spans="1:18" ht="21">
      <c r="A14" s="307">
        <v>2</v>
      </c>
      <c r="B14" s="308" t="s">
        <v>615</v>
      </c>
      <c r="C14" s="309"/>
      <c r="D14" s="264"/>
      <c r="E14" s="265"/>
      <c r="F14" s="310"/>
      <c r="G14" s="311"/>
      <c r="H14" s="311"/>
      <c r="I14" s="311"/>
      <c r="J14" s="311"/>
      <c r="K14" s="311"/>
      <c r="L14" s="311"/>
      <c r="M14" s="311"/>
      <c r="N14" s="311"/>
      <c r="O14" s="311"/>
      <c r="P14" s="268"/>
      <c r="Q14" s="268"/>
      <c r="R14" s="268"/>
    </row>
    <row r="15" spans="1:18" ht="81">
      <c r="A15" s="312">
        <v>2.1</v>
      </c>
      <c r="B15" s="313" t="s">
        <v>616</v>
      </c>
      <c r="C15" s="314" t="s">
        <v>617</v>
      </c>
      <c r="D15" s="296">
        <v>25</v>
      </c>
      <c r="E15" s="297"/>
      <c r="F15" s="315">
        <f>SUM(F16:F18)</f>
        <v>0</v>
      </c>
      <c r="G15" s="315">
        <f>SUM(G16:G18)</f>
        <v>0</v>
      </c>
      <c r="H15" s="315">
        <f t="shared" ref="H15:O15" si="1">SUM(H16:H18)</f>
        <v>33</v>
      </c>
      <c r="I15" s="315">
        <f t="shared" si="1"/>
        <v>33</v>
      </c>
      <c r="J15" s="315">
        <f t="shared" si="1"/>
        <v>33</v>
      </c>
      <c r="K15" s="315">
        <f t="shared" si="1"/>
        <v>0</v>
      </c>
      <c r="L15" s="315">
        <f t="shared" si="1"/>
        <v>0</v>
      </c>
      <c r="M15" s="315">
        <f t="shared" si="1"/>
        <v>0</v>
      </c>
      <c r="N15" s="315">
        <f t="shared" si="1"/>
        <v>0</v>
      </c>
      <c r="O15" s="315">
        <f t="shared" si="1"/>
        <v>0</v>
      </c>
      <c r="P15" s="247" t="s">
        <v>609</v>
      </c>
      <c r="Q15" s="268"/>
      <c r="R15" s="268"/>
    </row>
    <row r="16" spans="1:18" ht="51.75">
      <c r="A16" s="312"/>
      <c r="B16" s="313"/>
      <c r="C16" s="314" t="s">
        <v>618</v>
      </c>
      <c r="D16" s="296">
        <v>15</v>
      </c>
      <c r="E16" s="297" t="s">
        <v>559</v>
      </c>
      <c r="F16" s="298"/>
      <c r="G16" s="299">
        <f>+'คะแนนสระบุรี-2555(in detail)'!E18</f>
        <v>0</v>
      </c>
      <c r="H16" s="299">
        <f>+'คะแนนสระบุรี-2555(in detail)'!F18</f>
        <v>15</v>
      </c>
      <c r="I16" s="299">
        <v>15</v>
      </c>
      <c r="J16" s="299">
        <f>+'คะแนนสระบุรี-2555(in detail)'!H18</f>
        <v>15</v>
      </c>
      <c r="K16" s="299"/>
      <c r="L16" s="299"/>
      <c r="M16" s="299"/>
      <c r="N16" s="299"/>
      <c r="O16" s="299"/>
      <c r="P16" s="268"/>
      <c r="Q16" s="268"/>
      <c r="R16" s="268"/>
    </row>
    <row r="17" spans="1:18" ht="34.5">
      <c r="A17" s="312"/>
      <c r="B17" s="313"/>
      <c r="C17" s="314" t="s">
        <v>619</v>
      </c>
      <c r="D17" s="296">
        <v>10</v>
      </c>
      <c r="E17" s="297" t="s">
        <v>562</v>
      </c>
      <c r="F17" s="298"/>
      <c r="G17" s="299">
        <f>+'คะแนนสระบุรี-2555(in detail)'!E19</f>
        <v>0</v>
      </c>
      <c r="H17" s="299">
        <f>+'คะแนนสระบุรี-2555(in detail)'!F19</f>
        <v>10</v>
      </c>
      <c r="I17" s="299">
        <v>10</v>
      </c>
      <c r="J17" s="299">
        <f>+'คะแนนสระบุรี-2555(in detail)'!H19</f>
        <v>10</v>
      </c>
      <c r="K17" s="299"/>
      <c r="L17" s="299"/>
      <c r="M17" s="299"/>
      <c r="N17" s="299"/>
      <c r="O17" s="299"/>
      <c r="P17" s="268"/>
      <c r="Q17" s="268"/>
      <c r="R17" s="268"/>
    </row>
    <row r="18" spans="1:18" ht="40.5">
      <c r="A18" s="312">
        <v>2.2000000000000002</v>
      </c>
      <c r="B18" s="316" t="s">
        <v>620</v>
      </c>
      <c r="C18" s="317" t="s">
        <v>621</v>
      </c>
      <c r="D18" s="296">
        <v>10</v>
      </c>
      <c r="E18" s="297" t="s">
        <v>562</v>
      </c>
      <c r="F18" s="298"/>
      <c r="G18" s="299">
        <f>+'คะแนนสระบุรี-2555(in detail)'!E20</f>
        <v>0</v>
      </c>
      <c r="H18" s="299">
        <f>+'คะแนนสระบุรี-2555(in detail)'!F20</f>
        <v>8</v>
      </c>
      <c r="I18" s="299">
        <v>8</v>
      </c>
      <c r="J18" s="299">
        <f>+'คะแนนสระบุรี-2555(in detail)'!H20</f>
        <v>8</v>
      </c>
      <c r="K18" s="299"/>
      <c r="L18" s="299"/>
      <c r="M18" s="299"/>
      <c r="N18" s="299"/>
      <c r="O18" s="299"/>
      <c r="P18" s="268"/>
      <c r="Q18" s="268"/>
      <c r="R18" s="268"/>
    </row>
    <row r="19" spans="1:18">
      <c r="A19" s="312"/>
      <c r="B19" s="316"/>
      <c r="C19" s="318" t="s">
        <v>622</v>
      </c>
      <c r="D19" s="319"/>
      <c r="E19" s="320"/>
      <c r="F19" s="321"/>
      <c r="G19" s="322"/>
      <c r="H19" s="322"/>
      <c r="I19" s="322"/>
      <c r="J19" s="322"/>
      <c r="K19" s="322"/>
      <c r="L19" s="322"/>
      <c r="M19" s="322"/>
      <c r="N19" s="322"/>
      <c r="O19" s="322"/>
      <c r="P19" s="268"/>
      <c r="Q19" s="268"/>
      <c r="R19" s="268"/>
    </row>
    <row r="20" spans="1:18" ht="60.75">
      <c r="A20" s="312">
        <v>2.2999999999999998</v>
      </c>
      <c r="B20" s="313" t="s">
        <v>623</v>
      </c>
      <c r="C20" s="317" t="s">
        <v>624</v>
      </c>
      <c r="D20" s="296">
        <v>15</v>
      </c>
      <c r="E20" s="297" t="s">
        <v>575</v>
      </c>
      <c r="F20" s="298"/>
      <c r="G20" s="299">
        <f>+'คะแนนสระบุรี-2555(in detail)'!E26</f>
        <v>0</v>
      </c>
      <c r="H20" s="299">
        <f>+'คะแนนสระบุรี-2555(in detail)'!F26</f>
        <v>8</v>
      </c>
      <c r="I20" s="299">
        <v>8</v>
      </c>
      <c r="J20" s="299">
        <f>+'คะแนนสระบุรี-2555(in detail)'!H26</f>
        <v>8</v>
      </c>
      <c r="K20" s="299"/>
      <c r="L20" s="299"/>
      <c r="M20" s="299"/>
      <c r="N20" s="299"/>
      <c r="O20" s="299"/>
      <c r="P20" s="268"/>
      <c r="Q20" s="268"/>
      <c r="R20" s="268"/>
    </row>
    <row r="21" spans="1:18">
      <c r="A21" s="312"/>
      <c r="B21" s="313"/>
      <c r="C21" s="317" t="s">
        <v>625</v>
      </c>
      <c r="D21" s="296"/>
      <c r="E21" s="297" t="s">
        <v>578</v>
      </c>
      <c r="F21" s="298"/>
      <c r="G21" s="299">
        <f>+'คะแนนสระบุรี-2555(in detail)'!E27</f>
        <v>0</v>
      </c>
      <c r="H21" s="299">
        <f>+'คะแนนสระบุรี-2555(in detail)'!F27</f>
        <v>4</v>
      </c>
      <c r="I21" s="299">
        <v>4</v>
      </c>
      <c r="J21" s="299">
        <f>+'คะแนนสระบุรี-2555(in detail)'!H27</f>
        <v>4</v>
      </c>
      <c r="K21" s="299"/>
      <c r="L21" s="299"/>
      <c r="M21" s="299"/>
      <c r="N21" s="299"/>
      <c r="O21" s="299"/>
      <c r="P21" s="268"/>
      <c r="Q21" s="268"/>
      <c r="R21" s="268"/>
    </row>
    <row r="22" spans="1:18">
      <c r="A22" s="312"/>
      <c r="B22" s="313"/>
      <c r="C22" s="323"/>
      <c r="D22" s="319"/>
      <c r="E22" s="320"/>
      <c r="F22" s="321"/>
      <c r="G22" s="322"/>
      <c r="H22" s="322"/>
      <c r="I22" s="322"/>
      <c r="J22" s="322"/>
      <c r="K22" s="322"/>
      <c r="L22" s="322"/>
      <c r="M22" s="322"/>
      <c r="N22" s="322"/>
      <c r="O22" s="322"/>
      <c r="P22" s="268"/>
      <c r="Q22" s="268"/>
      <c r="R22" s="268"/>
    </row>
    <row r="23" spans="1:18">
      <c r="A23" s="312">
        <v>2.4</v>
      </c>
      <c r="B23" s="324" t="s">
        <v>626</v>
      </c>
      <c r="C23" s="317" t="s">
        <v>627</v>
      </c>
      <c r="D23" s="296">
        <v>10</v>
      </c>
      <c r="E23" s="297" t="s">
        <v>575</v>
      </c>
      <c r="F23" s="298"/>
      <c r="G23" s="299">
        <f>+'คะแนนสระบุรี-2555(in detail)'!E29</f>
        <v>0</v>
      </c>
      <c r="H23" s="299">
        <f>+'คะแนนสระบุรี-2555(in detail)'!F29</f>
        <v>9</v>
      </c>
      <c r="I23" s="299">
        <v>10</v>
      </c>
      <c r="J23" s="299">
        <f>+'คะแนนสระบุรี-2555(in detail)'!H29</f>
        <v>10</v>
      </c>
      <c r="K23" s="299"/>
      <c r="L23" s="299"/>
      <c r="M23" s="299"/>
      <c r="N23" s="299"/>
      <c r="O23" s="299"/>
      <c r="P23" s="268"/>
      <c r="Q23" s="268"/>
      <c r="R23" s="268"/>
    </row>
    <row r="24" spans="1:18">
      <c r="A24" s="312"/>
      <c r="B24" s="324"/>
      <c r="C24" s="317" t="s">
        <v>628</v>
      </c>
      <c r="D24" s="296"/>
      <c r="E24" s="297"/>
      <c r="F24" s="321"/>
      <c r="G24" s="322"/>
      <c r="H24" s="322"/>
      <c r="I24" s="322"/>
      <c r="J24" s="322"/>
      <c r="K24" s="322"/>
      <c r="L24" s="322"/>
      <c r="M24" s="322"/>
      <c r="N24" s="322"/>
      <c r="O24" s="322"/>
      <c r="P24" s="268"/>
      <c r="Q24" s="268"/>
      <c r="R24" s="268"/>
    </row>
    <row r="25" spans="1:18">
      <c r="A25" s="312"/>
      <c r="B25" s="324"/>
      <c r="C25" s="317" t="s">
        <v>629</v>
      </c>
      <c r="D25" s="296"/>
      <c r="E25" s="297"/>
      <c r="F25" s="321"/>
      <c r="G25" s="322"/>
      <c r="H25" s="322"/>
      <c r="I25" s="322"/>
      <c r="J25" s="322"/>
      <c r="K25" s="322"/>
      <c r="L25" s="322"/>
      <c r="M25" s="322"/>
      <c r="N25" s="322"/>
      <c r="O25" s="322"/>
      <c r="P25" s="268"/>
      <c r="Q25" s="268"/>
      <c r="R25" s="268"/>
    </row>
    <row r="26" spans="1:18">
      <c r="A26" s="325"/>
      <c r="B26" s="326"/>
      <c r="C26" s="327" t="s">
        <v>630</v>
      </c>
      <c r="D26" s="328"/>
      <c r="E26" s="329"/>
      <c r="F26" s="330"/>
      <c r="G26" s="331"/>
      <c r="H26" s="331"/>
      <c r="I26" s="331"/>
      <c r="J26" s="331"/>
      <c r="K26" s="331"/>
      <c r="L26" s="331"/>
      <c r="M26" s="331"/>
      <c r="N26" s="331"/>
      <c r="O26" s="331"/>
      <c r="P26" s="268"/>
      <c r="Q26" s="268"/>
      <c r="R26" s="268"/>
    </row>
    <row r="27" spans="1:18">
      <c r="B27" s="332"/>
      <c r="C27" s="332"/>
      <c r="D27" s="333">
        <v>100</v>
      </c>
      <c r="E27" s="334"/>
      <c r="F27" s="335">
        <f>F23+F21+F20+F15+F8+F5</f>
        <v>0</v>
      </c>
      <c r="G27" s="335">
        <f>G23+G21+G20+G15+G8+G5</f>
        <v>0</v>
      </c>
      <c r="H27" s="335">
        <f t="shared" ref="H27:O27" si="2">H23+H21+H20+H15+H8+H5</f>
        <v>94</v>
      </c>
      <c r="I27" s="335">
        <f t="shared" si="2"/>
        <v>91</v>
      </c>
      <c r="J27" s="335">
        <f t="shared" si="2"/>
        <v>90</v>
      </c>
      <c r="K27" s="335">
        <f t="shared" si="2"/>
        <v>0</v>
      </c>
      <c r="L27" s="335">
        <f t="shared" si="2"/>
        <v>0</v>
      </c>
      <c r="M27" s="335">
        <f t="shared" si="2"/>
        <v>0</v>
      </c>
      <c r="N27" s="335">
        <f t="shared" si="2"/>
        <v>0</v>
      </c>
      <c r="O27" s="335">
        <f t="shared" si="2"/>
        <v>0</v>
      </c>
      <c r="P27" s="247" t="s">
        <v>609</v>
      </c>
      <c r="Q27" s="250"/>
      <c r="R27" s="250"/>
    </row>
    <row r="28" spans="1:18">
      <c r="A28" s="690" t="s">
        <v>631</v>
      </c>
      <c r="B28" s="690"/>
      <c r="C28" s="690"/>
      <c r="D28" s="690"/>
      <c r="E28" s="690"/>
      <c r="F28" s="690"/>
      <c r="G28" s="690"/>
      <c r="H28" s="690"/>
      <c r="I28" s="690"/>
      <c r="J28" s="690"/>
      <c r="K28" s="690"/>
      <c r="L28" s="690"/>
      <c r="M28" s="690"/>
      <c r="N28" s="690"/>
      <c r="O28" s="690"/>
      <c r="P28" s="250"/>
      <c r="Q28" s="250"/>
      <c r="R28" s="250"/>
    </row>
  </sheetData>
  <mergeCells count="1">
    <mergeCell ref="A28:O28"/>
  </mergeCells>
  <phoneticPr fontId="126" type="noConversion"/>
  <pageMargins left="0.7" right="0.7" top="0.75" bottom="0.75" header="0.3" footer="0.3"/>
  <pageSetup paperSize="9" scale="57" orientation="landscape" r:id="rId1"/>
  <headerFooter>
    <oddFooter>&amp;L&amp;Z&amp;F&amp;F&amp;A</oddFooter>
  </headerFooter>
  <colBreaks count="1" manualBreakCount="1">
    <brk id="15" max="27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R40"/>
  <sheetViews>
    <sheetView topLeftCell="B7" workbookViewId="0">
      <selection activeCell="W14" sqref="W14"/>
    </sheetView>
  </sheetViews>
  <sheetFormatPr defaultRowHeight="15"/>
  <cols>
    <col min="1" max="1" width="24.28515625" customWidth="1"/>
    <col min="2" max="2" width="22.5703125" customWidth="1"/>
    <col min="9" max="11" width="40" customWidth="1"/>
  </cols>
  <sheetData>
    <row r="1" spans="1:18" ht="21">
      <c r="A1" s="167" t="s">
        <v>516</v>
      </c>
      <c r="D1" s="168" t="s">
        <v>517</v>
      </c>
    </row>
    <row r="2" spans="1:18" ht="21">
      <c r="A2" s="169" t="s">
        <v>518</v>
      </c>
    </row>
    <row r="3" spans="1:18" ht="105">
      <c r="A3" s="170" t="s">
        <v>519</v>
      </c>
      <c r="B3" s="171" t="s">
        <v>520</v>
      </c>
      <c r="C3" s="171" t="s">
        <v>521</v>
      </c>
      <c r="D3" s="172" t="s">
        <v>522</v>
      </c>
      <c r="E3" s="691" t="s">
        <v>523</v>
      </c>
      <c r="F3" s="692"/>
      <c r="G3" s="692"/>
      <c r="H3" s="692"/>
      <c r="I3" s="174" t="s">
        <v>632</v>
      </c>
      <c r="J3" s="175" t="s">
        <v>525</v>
      </c>
      <c r="K3" s="336" t="s">
        <v>650</v>
      </c>
    </row>
    <row r="4" spans="1:18" ht="21">
      <c r="A4" s="176" t="s">
        <v>526</v>
      </c>
      <c r="B4" s="177"/>
      <c r="C4" s="178"/>
      <c r="D4" s="179"/>
      <c r="E4" s="180" t="s">
        <v>527</v>
      </c>
      <c r="F4" s="180" t="s">
        <v>528</v>
      </c>
      <c r="G4" s="180" t="s">
        <v>529</v>
      </c>
      <c r="H4" s="180" t="s">
        <v>530</v>
      </c>
      <c r="I4" s="181" t="s">
        <v>633</v>
      </c>
      <c r="J4" s="181" t="s">
        <v>532</v>
      </c>
      <c r="K4" s="181" t="s">
        <v>647</v>
      </c>
    </row>
    <row r="5" spans="1:18" ht="174">
      <c r="A5" s="182" t="s">
        <v>533</v>
      </c>
      <c r="B5" s="183" t="s">
        <v>534</v>
      </c>
      <c r="C5" s="184">
        <v>20</v>
      </c>
      <c r="D5" s="185">
        <v>20</v>
      </c>
      <c r="E5" s="186"/>
      <c r="F5" s="187">
        <v>20</v>
      </c>
      <c r="G5" s="188">
        <v>20</v>
      </c>
      <c r="H5" s="189">
        <v>15</v>
      </c>
      <c r="I5" s="190" t="s">
        <v>535</v>
      </c>
      <c r="J5" s="191" t="s">
        <v>535</v>
      </c>
      <c r="K5" s="337" t="s">
        <v>535</v>
      </c>
    </row>
    <row r="6" spans="1:18" ht="282.75">
      <c r="A6" s="192"/>
      <c r="B6" s="183" t="s">
        <v>536</v>
      </c>
      <c r="C6" s="193"/>
      <c r="D6" s="193"/>
      <c r="E6" s="345" t="s">
        <v>651</v>
      </c>
      <c r="F6" s="187"/>
      <c r="G6" s="194"/>
      <c r="H6" s="344" t="s">
        <v>651</v>
      </c>
      <c r="I6" s="190" t="s">
        <v>634</v>
      </c>
      <c r="J6" s="191" t="s">
        <v>538</v>
      </c>
      <c r="K6" s="337" t="s">
        <v>0</v>
      </c>
    </row>
    <row r="7" spans="1:18" ht="65.25">
      <c r="A7" s="196"/>
      <c r="B7" s="197" t="s">
        <v>539</v>
      </c>
      <c r="C7" s="193"/>
      <c r="D7" s="193"/>
      <c r="E7" s="186"/>
      <c r="F7" s="187"/>
      <c r="G7" s="188"/>
      <c r="H7" s="195"/>
      <c r="I7" s="198" t="s">
        <v>635</v>
      </c>
      <c r="J7" s="199" t="s">
        <v>541</v>
      </c>
      <c r="K7" s="338" t="s">
        <v>649</v>
      </c>
    </row>
    <row r="8" spans="1:18" ht="152.25">
      <c r="A8" s="693" t="s">
        <v>542</v>
      </c>
      <c r="B8" s="183" t="s">
        <v>543</v>
      </c>
      <c r="C8" s="184">
        <v>20</v>
      </c>
      <c r="D8" s="179"/>
      <c r="E8" s="186"/>
      <c r="F8" s="187"/>
      <c r="G8" s="194"/>
      <c r="H8" s="195"/>
      <c r="I8" s="200"/>
      <c r="J8" s="194"/>
      <c r="K8" s="338" t="s">
        <v>385</v>
      </c>
    </row>
    <row r="9" spans="1:18" ht="195.75" customHeight="1">
      <c r="A9" s="694"/>
      <c r="B9" s="201" t="s">
        <v>544</v>
      </c>
      <c r="C9" s="202">
        <v>6</v>
      </c>
      <c r="D9" s="203" t="s">
        <v>545</v>
      </c>
      <c r="E9" s="186"/>
      <c r="F9" s="187">
        <v>6</v>
      </c>
      <c r="G9" s="188">
        <v>4</v>
      </c>
      <c r="H9" s="189">
        <v>6</v>
      </c>
      <c r="I9" s="190" t="s">
        <v>636</v>
      </c>
      <c r="J9" s="339" t="s">
        <v>546</v>
      </c>
      <c r="K9" s="695" t="s">
        <v>652</v>
      </c>
      <c r="L9" s="340"/>
      <c r="M9" s="340"/>
      <c r="N9" s="340"/>
      <c r="O9" s="340"/>
      <c r="P9" s="340"/>
      <c r="Q9" s="340"/>
      <c r="R9" s="340"/>
    </row>
    <row r="10" spans="1:18" ht="152.25">
      <c r="A10" s="694"/>
      <c r="B10" s="201" t="s">
        <v>547</v>
      </c>
      <c r="C10" s="202">
        <v>6</v>
      </c>
      <c r="D10" s="203" t="s">
        <v>545</v>
      </c>
      <c r="E10" s="186"/>
      <c r="F10" s="187">
        <v>6</v>
      </c>
      <c r="G10" s="188">
        <v>4</v>
      </c>
      <c r="H10" s="189">
        <v>6</v>
      </c>
      <c r="I10" s="190"/>
      <c r="J10" s="191" t="s">
        <v>548</v>
      </c>
      <c r="K10" s="695"/>
    </row>
    <row r="11" spans="1:18" ht="108.75">
      <c r="A11" s="694"/>
      <c r="B11" s="201" t="s">
        <v>549</v>
      </c>
      <c r="C11" s="202">
        <v>6</v>
      </c>
      <c r="D11" s="203" t="s">
        <v>545</v>
      </c>
      <c r="E11" s="186"/>
      <c r="F11" s="187">
        <v>6</v>
      </c>
      <c r="G11" s="188">
        <v>6</v>
      </c>
      <c r="H11" s="189">
        <v>6</v>
      </c>
      <c r="I11" s="190"/>
      <c r="J11" s="191" t="s">
        <v>550</v>
      </c>
      <c r="K11" s="695"/>
    </row>
    <row r="12" spans="1:18" ht="21.75">
      <c r="A12" s="694"/>
      <c r="B12" s="204"/>
      <c r="C12" s="205"/>
      <c r="D12" s="179"/>
      <c r="E12" s="186"/>
      <c r="F12" s="187"/>
      <c r="G12" s="194"/>
      <c r="H12" s="195"/>
      <c r="I12" s="190"/>
      <c r="J12" s="191"/>
      <c r="K12" s="695"/>
    </row>
    <row r="13" spans="1:18" ht="130.5">
      <c r="A13" s="694"/>
      <c r="B13" s="206" t="s">
        <v>551</v>
      </c>
      <c r="C13" s="202">
        <v>2</v>
      </c>
      <c r="D13" s="207">
        <v>2</v>
      </c>
      <c r="E13" s="186"/>
      <c r="F13" s="187">
        <v>2</v>
      </c>
      <c r="G13" s="188">
        <v>2</v>
      </c>
      <c r="H13" s="189">
        <v>2</v>
      </c>
      <c r="I13" s="190"/>
      <c r="J13" s="191" t="s">
        <v>552</v>
      </c>
      <c r="K13" s="695"/>
    </row>
    <row r="14" spans="1:18" ht="152.25">
      <c r="A14" s="694"/>
      <c r="B14" s="208" t="s">
        <v>553</v>
      </c>
      <c r="C14" s="205"/>
      <c r="D14" s="179"/>
      <c r="E14" s="186"/>
      <c r="F14" s="187"/>
      <c r="G14" s="188"/>
      <c r="H14" s="195"/>
      <c r="I14" s="209"/>
      <c r="J14" s="210" t="s">
        <v>554</v>
      </c>
      <c r="K14" s="695"/>
    </row>
    <row r="15" spans="1:18" ht="63">
      <c r="A15" s="211" t="s">
        <v>555</v>
      </c>
      <c r="B15" s="177"/>
      <c r="C15" s="205"/>
      <c r="D15" s="212"/>
      <c r="E15" s="186"/>
      <c r="F15" s="187"/>
      <c r="G15" s="188"/>
      <c r="H15" s="195"/>
      <c r="I15" s="213"/>
      <c r="J15" s="214"/>
      <c r="K15" s="695"/>
    </row>
    <row r="16" spans="1:18" ht="87">
      <c r="A16" s="215" t="s">
        <v>556</v>
      </c>
      <c r="B16" s="177"/>
      <c r="C16" s="205"/>
      <c r="D16" s="212"/>
      <c r="E16" s="186"/>
      <c r="F16" s="187"/>
      <c r="G16" s="188"/>
      <c r="H16" s="195"/>
      <c r="I16" s="190"/>
      <c r="J16" s="191"/>
      <c r="K16" s="337"/>
    </row>
    <row r="17" spans="1:11" ht="130.5">
      <c r="A17" s="196"/>
      <c r="B17" s="183" t="s">
        <v>557</v>
      </c>
      <c r="C17" s="184">
        <v>25</v>
      </c>
      <c r="D17" s="212"/>
      <c r="E17" s="186"/>
      <c r="F17" s="187"/>
      <c r="G17" s="188"/>
      <c r="H17" s="195"/>
      <c r="I17" s="190"/>
      <c r="J17" s="191"/>
      <c r="K17" s="337"/>
    </row>
    <row r="18" spans="1:11" ht="261">
      <c r="A18" s="196"/>
      <c r="B18" s="201" t="s">
        <v>558</v>
      </c>
      <c r="C18" s="202">
        <v>15</v>
      </c>
      <c r="D18" s="216" t="s">
        <v>559</v>
      </c>
      <c r="E18" s="217"/>
      <c r="F18" s="187">
        <v>15</v>
      </c>
      <c r="G18" s="188">
        <v>15</v>
      </c>
      <c r="H18" s="189">
        <v>15</v>
      </c>
      <c r="I18" s="190"/>
      <c r="J18" s="191" t="s">
        <v>560</v>
      </c>
      <c r="K18" s="337"/>
    </row>
    <row r="19" spans="1:11" ht="152.25">
      <c r="A19" s="196"/>
      <c r="B19" s="201" t="s">
        <v>561</v>
      </c>
      <c r="C19" s="202">
        <v>10</v>
      </c>
      <c r="D19" s="218" t="s">
        <v>562</v>
      </c>
      <c r="E19" s="186"/>
      <c r="F19" s="187">
        <v>10</v>
      </c>
      <c r="G19" s="188">
        <v>10</v>
      </c>
      <c r="H19" s="189">
        <v>10</v>
      </c>
      <c r="I19" s="190" t="s">
        <v>637</v>
      </c>
      <c r="J19" s="191" t="s">
        <v>564</v>
      </c>
      <c r="K19" s="343" t="s">
        <v>653</v>
      </c>
    </row>
    <row r="20" spans="1:11" ht="87">
      <c r="A20" s="702" t="s">
        <v>565</v>
      </c>
      <c r="B20" s="201" t="s">
        <v>566</v>
      </c>
      <c r="C20" s="704">
        <v>10</v>
      </c>
      <c r="D20" s="706" t="s">
        <v>562</v>
      </c>
      <c r="E20" s="186"/>
      <c r="F20" s="187">
        <v>8</v>
      </c>
      <c r="G20" s="188">
        <v>8</v>
      </c>
      <c r="H20" s="189">
        <v>8</v>
      </c>
      <c r="I20" s="696"/>
      <c r="J20" s="697" t="s">
        <v>567</v>
      </c>
      <c r="K20" s="698"/>
    </row>
    <row r="21" spans="1:11" ht="87">
      <c r="A21" s="703"/>
      <c r="B21" s="201" t="s">
        <v>568</v>
      </c>
      <c r="C21" s="705"/>
      <c r="D21" s="707"/>
      <c r="E21" s="186"/>
      <c r="F21" s="187"/>
      <c r="G21" s="188"/>
      <c r="H21" s="195"/>
      <c r="I21" s="696"/>
      <c r="J21" s="697"/>
      <c r="K21" s="698"/>
    </row>
    <row r="22" spans="1:11" ht="87">
      <c r="A22" s="703"/>
      <c r="B22" s="201" t="s">
        <v>569</v>
      </c>
      <c r="C22" s="705"/>
      <c r="D22" s="707"/>
      <c r="E22" s="186"/>
      <c r="F22" s="187"/>
      <c r="G22" s="188"/>
      <c r="H22" s="195"/>
      <c r="I22" s="696"/>
      <c r="J22" s="697"/>
      <c r="K22" s="698"/>
    </row>
    <row r="23" spans="1:11" ht="43.5">
      <c r="A23" s="703"/>
      <c r="B23" s="183" t="s">
        <v>570</v>
      </c>
      <c r="C23" s="705"/>
      <c r="D23" s="707"/>
      <c r="E23" s="186"/>
      <c r="F23" s="187"/>
      <c r="G23" s="188"/>
      <c r="H23" s="195"/>
      <c r="I23" s="696"/>
      <c r="J23" s="697"/>
      <c r="K23" s="698"/>
    </row>
    <row r="24" spans="1:11" ht="43.5">
      <c r="A24" s="703"/>
      <c r="B24" s="183" t="s">
        <v>571</v>
      </c>
      <c r="C24" s="705"/>
      <c r="D24" s="707"/>
      <c r="E24" s="186"/>
      <c r="F24" s="187"/>
      <c r="G24" s="188"/>
      <c r="H24" s="195"/>
      <c r="I24" s="696"/>
      <c r="J24" s="697"/>
      <c r="K24" s="698"/>
    </row>
    <row r="25" spans="1:11" ht="65.25">
      <c r="A25" s="703"/>
      <c r="B25" s="220" t="s">
        <v>572</v>
      </c>
      <c r="C25" s="705"/>
      <c r="D25" s="707"/>
      <c r="E25" s="186"/>
      <c r="F25" s="187"/>
      <c r="G25" s="188"/>
      <c r="H25" s="195"/>
      <c r="I25" s="696"/>
      <c r="J25" s="697"/>
      <c r="K25" s="698"/>
    </row>
    <row r="26" spans="1:11" ht="152.25">
      <c r="A26" s="702" t="s">
        <v>573</v>
      </c>
      <c r="B26" s="183" t="s">
        <v>574</v>
      </c>
      <c r="C26" s="704">
        <v>15</v>
      </c>
      <c r="D26" s="185" t="s">
        <v>575</v>
      </c>
      <c r="E26" s="186"/>
      <c r="F26" s="187">
        <v>8</v>
      </c>
      <c r="G26" s="188">
        <v>8</v>
      </c>
      <c r="H26" s="189">
        <v>8</v>
      </c>
      <c r="I26" s="190"/>
      <c r="J26" s="191" t="s">
        <v>576</v>
      </c>
      <c r="K26" s="337"/>
    </row>
    <row r="27" spans="1:11" ht="130.5">
      <c r="A27" s="703"/>
      <c r="B27" s="183" t="s">
        <v>577</v>
      </c>
      <c r="C27" s="705"/>
      <c r="D27" s="218" t="s">
        <v>578</v>
      </c>
      <c r="E27" s="186"/>
      <c r="F27" s="187">
        <v>4</v>
      </c>
      <c r="G27" s="188">
        <v>4</v>
      </c>
      <c r="H27" s="189">
        <v>4</v>
      </c>
      <c r="I27" s="190"/>
      <c r="J27" s="191" t="s">
        <v>579</v>
      </c>
      <c r="K27" s="337"/>
    </row>
    <row r="28" spans="1:11" ht="108.75">
      <c r="A28" s="703"/>
      <c r="B28" s="221" t="s">
        <v>580</v>
      </c>
      <c r="C28" s="705"/>
      <c r="D28" s="179"/>
      <c r="E28" s="186"/>
      <c r="F28" s="187"/>
      <c r="G28" s="188"/>
      <c r="H28" s="195"/>
      <c r="I28" s="190"/>
      <c r="J28" s="191"/>
      <c r="K28" s="337"/>
    </row>
    <row r="29" spans="1:11" ht="65.25">
      <c r="A29" s="708" t="s">
        <v>581</v>
      </c>
      <c r="B29" s="222" t="s">
        <v>582</v>
      </c>
      <c r="C29" s="704">
        <v>10</v>
      </c>
      <c r="D29" s="699" t="s">
        <v>575</v>
      </c>
      <c r="E29" s="223"/>
      <c r="F29" s="224">
        <v>9</v>
      </c>
      <c r="G29" s="188">
        <v>10</v>
      </c>
      <c r="H29" s="189">
        <v>10</v>
      </c>
      <c r="I29" s="190"/>
      <c r="J29" s="191"/>
      <c r="K29" s="337"/>
    </row>
    <row r="30" spans="1:11" ht="43.5">
      <c r="A30" s="709"/>
      <c r="B30" s="177" t="s">
        <v>583</v>
      </c>
      <c r="C30" s="705"/>
      <c r="D30" s="700"/>
      <c r="E30" s="223"/>
      <c r="F30" s="224"/>
      <c r="G30" s="188"/>
      <c r="H30" s="225"/>
      <c r="I30" s="190"/>
      <c r="J30" s="191"/>
      <c r="K30" s="337"/>
    </row>
    <row r="31" spans="1:11" ht="43.5">
      <c r="A31" s="709"/>
      <c r="B31" s="177" t="s">
        <v>584</v>
      </c>
      <c r="C31" s="705"/>
      <c r="D31" s="700"/>
      <c r="E31" s="223"/>
      <c r="F31" s="224"/>
      <c r="G31" s="188"/>
      <c r="H31" s="225"/>
      <c r="I31" s="190" t="s">
        <v>638</v>
      </c>
      <c r="J31" s="191"/>
      <c r="K31" s="337" t="s">
        <v>648</v>
      </c>
    </row>
    <row r="32" spans="1:11" ht="130.5">
      <c r="A32" s="710"/>
      <c r="B32" s="226" t="s">
        <v>585</v>
      </c>
      <c r="C32" s="711"/>
      <c r="D32" s="701"/>
      <c r="E32" s="227"/>
      <c r="F32" s="228"/>
      <c r="G32" s="188"/>
      <c r="H32" s="229"/>
      <c r="I32" s="190"/>
      <c r="J32" s="191"/>
      <c r="K32" s="337"/>
    </row>
    <row r="33" spans="1:11" ht="65.25">
      <c r="A33" s="230"/>
      <c r="C33" s="184">
        <f>SUM(C5,C9,C10,C11,C13,C18,C19,C20,C26,C29)</f>
        <v>100</v>
      </c>
      <c r="E33" s="186"/>
      <c r="F33" s="187">
        <v>93</v>
      </c>
      <c r="G33" s="350">
        <f>SUM(G5:G32)</f>
        <v>91</v>
      </c>
      <c r="H33" s="346">
        <f>SUM(H5:H32)</f>
        <v>90</v>
      </c>
      <c r="I33" s="231"/>
      <c r="J33" s="232" t="s">
        <v>586</v>
      </c>
      <c r="K33" s="341"/>
    </row>
    <row r="34" spans="1:11" ht="21.75">
      <c r="A34" s="230"/>
      <c r="C34" s="233"/>
      <c r="E34" s="347" t="str">
        <f>IF(E33&gt;84,"ดีมาก",IF(AND(E33&lt;=84,E33&gt;69),"ดี",IF(AND(E33&lt;=69,E33&gt;49),"พอใช้","ไม่ผ่านเกณฑ์")))</f>
        <v>ไม่ผ่านเกณฑ์</v>
      </c>
      <c r="F34" s="348" t="str">
        <f>IF(F33&gt;84,"ดีมาก",IF(AND(F33&lt;=84,F33&gt;69),"ดี",IF(AND(F33&lt;=69,F33&gt;49),"พอใช้","ไม่ผ่านเกณฑ์")))</f>
        <v>ดีมาก</v>
      </c>
      <c r="G34" s="236" t="str">
        <f>IF(G33&gt;84,"ดีมาก",IF(AND(G33&lt;=84,G33&gt;69),"ดี",IF(AND(G33&lt;=69,G33&gt;49),"พอใช้","ไม่ผ่านเกณฑ์")))</f>
        <v>ดีมาก</v>
      </c>
      <c r="H34" s="349" t="str">
        <f>IF(H33&gt;84,"ดีมาก",IF(AND(H33&lt;=84,H33&gt;69),"ดี",IF(AND(H33&lt;=69,H33&gt;49),"พอใช้","ไม่ผ่านเกณฑ์")))</f>
        <v>ดีมาก</v>
      </c>
      <c r="I34" s="238"/>
      <c r="J34" s="239"/>
      <c r="K34" s="342"/>
    </row>
    <row r="35" spans="1:11" ht="20.25">
      <c r="B35" s="240" t="s">
        <v>587</v>
      </c>
      <c r="C35" s="241"/>
      <c r="D35" s="241"/>
      <c r="E35" s="241"/>
      <c r="F35" s="241"/>
      <c r="G35" s="241"/>
      <c r="H35" s="241"/>
      <c r="I35" s="241"/>
      <c r="J35" s="241"/>
      <c r="K35" s="241"/>
    </row>
    <row r="36" spans="1:11" ht="21">
      <c r="A36" s="242" t="s">
        <v>588</v>
      </c>
    </row>
    <row r="37" spans="1:11" ht="21.75">
      <c r="A37" s="243" t="s">
        <v>589</v>
      </c>
    </row>
    <row r="38" spans="1:11" ht="21">
      <c r="A38" s="244" t="s">
        <v>590</v>
      </c>
    </row>
    <row r="39" spans="1:11" ht="21.75">
      <c r="A39" s="243" t="s">
        <v>591</v>
      </c>
    </row>
    <row r="40" spans="1:11" ht="21.75">
      <c r="A40" s="243" t="s">
        <v>592</v>
      </c>
    </row>
  </sheetData>
  <mergeCells count="14">
    <mergeCell ref="D29:D32"/>
    <mergeCell ref="A20:A25"/>
    <mergeCell ref="C20:C25"/>
    <mergeCell ref="D20:D25"/>
    <mergeCell ref="A26:A28"/>
    <mergeCell ref="C26:C28"/>
    <mergeCell ref="A29:A32"/>
    <mergeCell ref="C29:C32"/>
    <mergeCell ref="E3:H3"/>
    <mergeCell ref="A8:A14"/>
    <mergeCell ref="K9:K15"/>
    <mergeCell ref="I20:I25"/>
    <mergeCell ref="J20:J25"/>
    <mergeCell ref="K20:K25"/>
  </mergeCells>
  <phoneticPr fontId="126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S40"/>
  <sheetViews>
    <sheetView workbookViewId="0">
      <selection activeCell="W14" sqref="W14"/>
    </sheetView>
  </sheetViews>
  <sheetFormatPr defaultRowHeight="15"/>
  <cols>
    <col min="1" max="1" width="24.28515625" customWidth="1"/>
    <col min="2" max="2" width="22.5703125" customWidth="1"/>
    <col min="10" max="11" width="40" customWidth="1"/>
  </cols>
  <sheetData>
    <row r="1" spans="1:19" ht="21">
      <c r="A1" s="167" t="s">
        <v>516</v>
      </c>
      <c r="D1" s="168" t="s">
        <v>517</v>
      </c>
    </row>
    <row r="2" spans="1:19" ht="21">
      <c r="A2" s="169" t="s">
        <v>518</v>
      </c>
    </row>
    <row r="3" spans="1:19" ht="84" customHeight="1">
      <c r="A3" s="170" t="s">
        <v>519</v>
      </c>
      <c r="B3" s="171" t="s">
        <v>520</v>
      </c>
      <c r="C3" s="171" t="s">
        <v>521</v>
      </c>
      <c r="D3" s="172" t="s">
        <v>522</v>
      </c>
      <c r="E3" s="691" t="s">
        <v>523</v>
      </c>
      <c r="F3" s="692"/>
      <c r="G3" s="692"/>
      <c r="H3" s="692"/>
      <c r="I3" s="173"/>
      <c r="J3" s="174" t="s">
        <v>524</v>
      </c>
      <c r="K3" s="175" t="s">
        <v>525</v>
      </c>
    </row>
    <row r="4" spans="1:19" ht="21">
      <c r="A4" s="176" t="s">
        <v>526</v>
      </c>
      <c r="B4" s="177"/>
      <c r="C4" s="178"/>
      <c r="D4" s="179"/>
      <c r="E4" s="180" t="s">
        <v>527</v>
      </c>
      <c r="F4" s="180" t="s">
        <v>528</v>
      </c>
      <c r="G4" s="180" t="s">
        <v>529</v>
      </c>
      <c r="H4" s="180" t="s">
        <v>530</v>
      </c>
      <c r="I4" s="181"/>
      <c r="J4" s="181" t="s">
        <v>531</v>
      </c>
      <c r="K4" s="181" t="s">
        <v>532</v>
      </c>
    </row>
    <row r="5" spans="1:19" ht="174">
      <c r="A5" s="182" t="s">
        <v>533</v>
      </c>
      <c r="B5" s="183" t="s">
        <v>534</v>
      </c>
      <c r="C5" s="184">
        <v>20</v>
      </c>
      <c r="D5" s="185">
        <v>20</v>
      </c>
      <c r="E5" s="186"/>
      <c r="F5" s="187">
        <v>20</v>
      </c>
      <c r="G5" s="188">
        <v>20</v>
      </c>
      <c r="H5" s="189"/>
      <c r="I5" s="189"/>
      <c r="J5" s="190" t="s">
        <v>535</v>
      </c>
      <c r="K5" s="191" t="s">
        <v>535</v>
      </c>
    </row>
    <row r="6" spans="1:19" ht="239.25">
      <c r="A6" s="192"/>
      <c r="B6" s="183" t="s">
        <v>536</v>
      </c>
      <c r="C6" s="193"/>
      <c r="D6" s="193"/>
      <c r="E6" s="186"/>
      <c r="F6" s="187"/>
      <c r="G6" s="194"/>
      <c r="H6" s="195"/>
      <c r="I6" s="195"/>
      <c r="J6" s="190" t="s">
        <v>537</v>
      </c>
      <c r="K6" s="191" t="s">
        <v>538</v>
      </c>
    </row>
    <row r="7" spans="1:19" ht="87">
      <c r="A7" s="196"/>
      <c r="B7" s="197" t="s">
        <v>539</v>
      </c>
      <c r="C7" s="193"/>
      <c r="D7" s="193"/>
      <c r="E7" s="186"/>
      <c r="F7" s="187"/>
      <c r="G7" s="188"/>
      <c r="H7" s="195"/>
      <c r="I7" s="195"/>
      <c r="J7" s="198" t="s">
        <v>540</v>
      </c>
      <c r="K7" s="199" t="s">
        <v>541</v>
      </c>
    </row>
    <row r="8" spans="1:19" ht="152.25">
      <c r="A8" s="693" t="s">
        <v>542</v>
      </c>
      <c r="B8" s="183" t="s">
        <v>543</v>
      </c>
      <c r="C8" s="184">
        <v>20</v>
      </c>
      <c r="D8" s="179"/>
      <c r="E8" s="186"/>
      <c r="F8" s="187"/>
      <c r="G8" s="194"/>
      <c r="H8" s="195"/>
      <c r="I8" s="195"/>
      <c r="J8" s="200"/>
      <c r="K8" s="194"/>
    </row>
    <row r="9" spans="1:19" ht="195.75">
      <c r="A9" s="694"/>
      <c r="B9" s="201" t="s">
        <v>544</v>
      </c>
      <c r="C9" s="202">
        <v>6</v>
      </c>
      <c r="D9" s="203" t="s">
        <v>545</v>
      </c>
      <c r="E9" s="186"/>
      <c r="F9" s="187">
        <v>6</v>
      </c>
      <c r="G9" s="188">
        <v>4</v>
      </c>
      <c r="H9" s="189"/>
      <c r="I9" s="189"/>
      <c r="J9" s="190"/>
      <c r="K9" s="712" t="s">
        <v>546</v>
      </c>
      <c r="L9" s="713"/>
      <c r="M9" s="713"/>
      <c r="N9" s="713"/>
      <c r="O9" s="713"/>
      <c r="P9" s="713"/>
      <c r="Q9" s="713"/>
      <c r="R9" s="713"/>
      <c r="S9" s="713"/>
    </row>
    <row r="10" spans="1:19" ht="152.25">
      <c r="A10" s="694"/>
      <c r="B10" s="201" t="s">
        <v>547</v>
      </c>
      <c r="C10" s="202">
        <v>6</v>
      </c>
      <c r="D10" s="203" t="s">
        <v>545</v>
      </c>
      <c r="E10" s="186"/>
      <c r="F10" s="187">
        <v>6</v>
      </c>
      <c r="G10" s="188">
        <v>4</v>
      </c>
      <c r="H10" s="189"/>
      <c r="I10" s="189"/>
      <c r="J10" s="190"/>
      <c r="K10" s="191" t="s">
        <v>548</v>
      </c>
    </row>
    <row r="11" spans="1:19" ht="108.75">
      <c r="A11" s="694"/>
      <c r="B11" s="201" t="s">
        <v>549</v>
      </c>
      <c r="C11" s="202">
        <v>6</v>
      </c>
      <c r="D11" s="203" t="s">
        <v>545</v>
      </c>
      <c r="E11" s="186"/>
      <c r="F11" s="187">
        <v>6</v>
      </c>
      <c r="G11" s="188">
        <v>6</v>
      </c>
      <c r="H11" s="189"/>
      <c r="I11" s="189"/>
      <c r="J11" s="190"/>
      <c r="K11" s="191" t="s">
        <v>550</v>
      </c>
    </row>
    <row r="12" spans="1:19" ht="21.75">
      <c r="A12" s="694"/>
      <c r="B12" s="204"/>
      <c r="C12" s="205"/>
      <c r="D12" s="179"/>
      <c r="E12" s="186"/>
      <c r="F12" s="187"/>
      <c r="G12" s="194"/>
      <c r="H12" s="195"/>
      <c r="I12" s="195"/>
      <c r="J12" s="190"/>
      <c r="K12" s="191"/>
    </row>
    <row r="13" spans="1:19" ht="130.5">
      <c r="A13" s="694"/>
      <c r="B13" s="206" t="s">
        <v>551</v>
      </c>
      <c r="C13" s="202">
        <v>2</v>
      </c>
      <c r="D13" s="207">
        <v>2</v>
      </c>
      <c r="E13" s="186"/>
      <c r="F13" s="187">
        <v>2</v>
      </c>
      <c r="G13" s="188">
        <v>2</v>
      </c>
      <c r="H13" s="189"/>
      <c r="I13" s="189"/>
      <c r="J13" s="190"/>
      <c r="K13" s="191" t="s">
        <v>552</v>
      </c>
    </row>
    <row r="14" spans="1:19" ht="152.25">
      <c r="A14" s="694"/>
      <c r="B14" s="208" t="s">
        <v>553</v>
      </c>
      <c r="C14" s="205"/>
      <c r="D14" s="179"/>
      <c r="E14" s="186"/>
      <c r="F14" s="187"/>
      <c r="G14" s="188"/>
      <c r="H14" s="195"/>
      <c r="I14" s="195"/>
      <c r="J14" s="209"/>
      <c r="K14" s="210" t="s">
        <v>554</v>
      </c>
    </row>
    <row r="15" spans="1:19" ht="63">
      <c r="A15" s="211" t="s">
        <v>555</v>
      </c>
      <c r="B15" s="177"/>
      <c r="C15" s="205"/>
      <c r="D15" s="212"/>
      <c r="E15" s="186"/>
      <c r="F15" s="187"/>
      <c r="G15" s="188"/>
      <c r="H15" s="195"/>
      <c r="I15" s="195"/>
      <c r="J15" s="213"/>
      <c r="K15" s="214"/>
    </row>
    <row r="16" spans="1:19" ht="87">
      <c r="A16" s="215" t="s">
        <v>556</v>
      </c>
      <c r="B16" s="177"/>
      <c r="C16" s="205"/>
      <c r="D16" s="212"/>
      <c r="E16" s="186"/>
      <c r="F16" s="187"/>
      <c r="G16" s="188"/>
      <c r="H16" s="195"/>
      <c r="I16" s="195"/>
      <c r="J16" s="190"/>
      <c r="K16" s="191"/>
    </row>
    <row r="17" spans="1:11" ht="130.5">
      <c r="A17" s="196"/>
      <c r="B17" s="183" t="s">
        <v>557</v>
      </c>
      <c r="C17" s="184">
        <v>25</v>
      </c>
      <c r="D17" s="212"/>
      <c r="E17" s="186"/>
      <c r="F17" s="187"/>
      <c r="G17" s="188"/>
      <c r="H17" s="195"/>
      <c r="I17" s="195"/>
      <c r="J17" s="190"/>
      <c r="K17" s="191"/>
    </row>
    <row r="18" spans="1:11" ht="261">
      <c r="A18" s="196"/>
      <c r="B18" s="201" t="s">
        <v>558</v>
      </c>
      <c r="C18" s="202">
        <v>15</v>
      </c>
      <c r="D18" s="216" t="s">
        <v>559</v>
      </c>
      <c r="E18" s="217"/>
      <c r="F18" s="187">
        <v>15</v>
      </c>
      <c r="G18" s="188">
        <v>15</v>
      </c>
      <c r="H18" s="189"/>
      <c r="I18" s="189"/>
      <c r="J18" s="190"/>
      <c r="K18" s="191" t="s">
        <v>560</v>
      </c>
    </row>
    <row r="19" spans="1:11" ht="152.25">
      <c r="A19" s="196"/>
      <c r="B19" s="201" t="s">
        <v>561</v>
      </c>
      <c r="C19" s="202">
        <v>10</v>
      </c>
      <c r="D19" s="218" t="s">
        <v>562</v>
      </c>
      <c r="E19" s="186"/>
      <c r="F19" s="187">
        <v>10</v>
      </c>
      <c r="G19" s="188">
        <v>10</v>
      </c>
      <c r="H19" s="189"/>
      <c r="I19" s="189"/>
      <c r="J19" s="219" t="s">
        <v>563</v>
      </c>
      <c r="K19" s="191" t="s">
        <v>564</v>
      </c>
    </row>
    <row r="20" spans="1:11" ht="87">
      <c r="A20" s="702" t="s">
        <v>565</v>
      </c>
      <c r="B20" s="201" t="s">
        <v>566</v>
      </c>
      <c r="C20" s="704">
        <v>10</v>
      </c>
      <c r="D20" s="706" t="s">
        <v>562</v>
      </c>
      <c r="E20" s="186"/>
      <c r="F20" s="187">
        <v>8</v>
      </c>
      <c r="G20" s="188">
        <v>8</v>
      </c>
      <c r="H20" s="189"/>
      <c r="I20" s="189"/>
      <c r="J20" s="696"/>
      <c r="K20" s="697" t="s">
        <v>567</v>
      </c>
    </row>
    <row r="21" spans="1:11" ht="87">
      <c r="A21" s="703"/>
      <c r="B21" s="201" t="s">
        <v>568</v>
      </c>
      <c r="C21" s="705"/>
      <c r="D21" s="707"/>
      <c r="E21" s="186"/>
      <c r="F21" s="187"/>
      <c r="G21" s="188"/>
      <c r="H21" s="195"/>
      <c r="I21" s="195"/>
      <c r="J21" s="696"/>
      <c r="K21" s="697"/>
    </row>
    <row r="22" spans="1:11" ht="87">
      <c r="A22" s="703"/>
      <c r="B22" s="201" t="s">
        <v>569</v>
      </c>
      <c r="C22" s="705"/>
      <c r="D22" s="707"/>
      <c r="E22" s="186"/>
      <c r="F22" s="187"/>
      <c r="G22" s="188"/>
      <c r="H22" s="195"/>
      <c r="I22" s="195"/>
      <c r="J22" s="696"/>
      <c r="K22" s="697"/>
    </row>
    <row r="23" spans="1:11" ht="43.5">
      <c r="A23" s="703"/>
      <c r="B23" s="183" t="s">
        <v>570</v>
      </c>
      <c r="C23" s="705"/>
      <c r="D23" s="707"/>
      <c r="E23" s="186"/>
      <c r="F23" s="187"/>
      <c r="G23" s="188"/>
      <c r="H23" s="195"/>
      <c r="I23" s="195"/>
      <c r="J23" s="696"/>
      <c r="K23" s="697"/>
    </row>
    <row r="24" spans="1:11" ht="43.5">
      <c r="A24" s="703"/>
      <c r="B24" s="183" t="s">
        <v>571</v>
      </c>
      <c r="C24" s="705"/>
      <c r="D24" s="707"/>
      <c r="E24" s="186"/>
      <c r="F24" s="187"/>
      <c r="G24" s="188"/>
      <c r="H24" s="195"/>
      <c r="I24" s="195"/>
      <c r="J24" s="696"/>
      <c r="K24" s="697"/>
    </row>
    <row r="25" spans="1:11" ht="65.25">
      <c r="A25" s="703"/>
      <c r="B25" s="220" t="s">
        <v>572</v>
      </c>
      <c r="C25" s="705"/>
      <c r="D25" s="707"/>
      <c r="E25" s="186"/>
      <c r="F25" s="187"/>
      <c r="G25" s="188"/>
      <c r="H25" s="195"/>
      <c r="I25" s="195"/>
      <c r="J25" s="696"/>
      <c r="K25" s="697"/>
    </row>
    <row r="26" spans="1:11" ht="152.25">
      <c r="A26" s="702" t="s">
        <v>573</v>
      </c>
      <c r="B26" s="183" t="s">
        <v>574</v>
      </c>
      <c r="C26" s="704">
        <v>15</v>
      </c>
      <c r="D26" s="185" t="s">
        <v>575</v>
      </c>
      <c r="E26" s="186"/>
      <c r="F26" s="187">
        <v>8</v>
      </c>
      <c r="G26" s="188">
        <v>8</v>
      </c>
      <c r="H26" s="189"/>
      <c r="I26" s="189"/>
      <c r="J26" s="190"/>
      <c r="K26" s="191" t="s">
        <v>576</v>
      </c>
    </row>
    <row r="27" spans="1:11" ht="130.5">
      <c r="A27" s="703"/>
      <c r="B27" s="183" t="s">
        <v>577</v>
      </c>
      <c r="C27" s="705"/>
      <c r="D27" s="218" t="s">
        <v>578</v>
      </c>
      <c r="E27" s="186"/>
      <c r="F27" s="187">
        <v>4</v>
      </c>
      <c r="G27" s="188">
        <v>4</v>
      </c>
      <c r="H27" s="189"/>
      <c r="I27" s="189"/>
      <c r="J27" s="190"/>
      <c r="K27" s="191" t="s">
        <v>579</v>
      </c>
    </row>
    <row r="28" spans="1:11" ht="108.75">
      <c r="A28" s="703"/>
      <c r="B28" s="221" t="s">
        <v>580</v>
      </c>
      <c r="C28" s="705"/>
      <c r="D28" s="179"/>
      <c r="E28" s="186"/>
      <c r="F28" s="187"/>
      <c r="G28" s="188"/>
      <c r="H28" s="195"/>
      <c r="I28" s="195"/>
      <c r="J28" s="190"/>
      <c r="K28" s="191"/>
    </row>
    <row r="29" spans="1:11" ht="65.25">
      <c r="A29" s="708" t="s">
        <v>581</v>
      </c>
      <c r="B29" s="222" t="s">
        <v>582</v>
      </c>
      <c r="C29" s="704">
        <v>10</v>
      </c>
      <c r="D29" s="699" t="s">
        <v>575</v>
      </c>
      <c r="E29" s="223"/>
      <c r="F29" s="224">
        <v>9</v>
      </c>
      <c r="G29" s="188">
        <v>10</v>
      </c>
      <c r="H29" s="189"/>
      <c r="I29" s="189"/>
      <c r="J29" s="190"/>
      <c r="K29" s="191"/>
    </row>
    <row r="30" spans="1:11" ht="43.5">
      <c r="A30" s="709"/>
      <c r="B30" s="177" t="s">
        <v>583</v>
      </c>
      <c r="C30" s="705"/>
      <c r="D30" s="700"/>
      <c r="E30" s="223"/>
      <c r="F30" s="224"/>
      <c r="G30" s="188"/>
      <c r="H30" s="225"/>
      <c r="I30" s="225"/>
      <c r="J30" s="190"/>
      <c r="K30" s="191"/>
    </row>
    <row r="31" spans="1:11" ht="43.5">
      <c r="A31" s="709"/>
      <c r="B31" s="177" t="s">
        <v>584</v>
      </c>
      <c r="C31" s="705"/>
      <c r="D31" s="700"/>
      <c r="E31" s="223"/>
      <c r="F31" s="224"/>
      <c r="G31" s="188"/>
      <c r="H31" s="225"/>
      <c r="I31" s="225"/>
      <c r="J31" s="190"/>
      <c r="K31" s="191"/>
    </row>
    <row r="32" spans="1:11" ht="130.5">
      <c r="A32" s="710"/>
      <c r="B32" s="226" t="s">
        <v>585</v>
      </c>
      <c r="C32" s="711"/>
      <c r="D32" s="701"/>
      <c r="E32" s="227"/>
      <c r="F32" s="228"/>
      <c r="G32" s="188"/>
      <c r="H32" s="229"/>
      <c r="I32" s="225"/>
      <c r="J32" s="190"/>
      <c r="K32" s="191"/>
    </row>
    <row r="33" spans="1:11" ht="65.25">
      <c r="A33" s="230"/>
      <c r="C33" s="184">
        <f>SUM(C5,C9,C10,C11,C13,C18,C19,C20,C26,C29)</f>
        <v>100</v>
      </c>
      <c r="E33" s="186"/>
      <c r="F33" s="187">
        <v>93</v>
      </c>
      <c r="G33" s="188">
        <f>SUM(G5:G32)</f>
        <v>91</v>
      </c>
      <c r="H33" s="189"/>
      <c r="I33" s="189"/>
      <c r="J33" s="231"/>
      <c r="K33" s="232" t="s">
        <v>586</v>
      </c>
    </row>
    <row r="34" spans="1:11" ht="21.75">
      <c r="A34" s="230"/>
      <c r="C34" s="233"/>
      <c r="E34" s="234" t="str">
        <f>IF(E33&gt;84,"ดีมาก",IF(AND(E33&lt;=84,E33&gt;69),"ดี",IF(AND(E33&lt;=69,E33&gt;49),"พอใช้","ไม่ผ่านเกณฑ์")))</f>
        <v>ไม่ผ่านเกณฑ์</v>
      </c>
      <c r="F34" s="235" t="str">
        <f>IF(F33&gt;84,"ดีมาก",IF(AND(F33&lt;=84,F33&gt;69),"ดี",IF(AND(F33&lt;=69,F33&gt;49),"พอใช้","ไม่ผ่านเกณฑ์")))</f>
        <v>ดีมาก</v>
      </c>
      <c r="G34" s="236" t="str">
        <f>IF(G33&gt;84,"ดีมาก",IF(AND(G33&lt;=84,G33&gt;69),"ดี",IF(AND(G33&lt;=69,G33&gt;49),"พอใช้","ไม่ผ่านเกณฑ์")))</f>
        <v>ดีมาก</v>
      </c>
      <c r="H34" s="237" t="str">
        <f>IF(H33&gt;84,"ดีมาก",IF(AND(H33&lt;=84,H33&gt;69),"ดี",IF(AND(H33&lt;=69,H33&gt;49),"พอใช้","ไม่ผ่านเกณฑ์")))</f>
        <v>ไม่ผ่านเกณฑ์</v>
      </c>
      <c r="I34" s="237"/>
      <c r="J34" s="238"/>
      <c r="K34" s="239"/>
    </row>
    <row r="35" spans="1:11" ht="20.25">
      <c r="B35" s="240" t="s">
        <v>587</v>
      </c>
      <c r="C35" s="241"/>
      <c r="D35" s="241"/>
      <c r="E35" s="241"/>
      <c r="F35" s="241"/>
      <c r="G35" s="241"/>
      <c r="H35" s="241"/>
      <c r="I35" s="241"/>
      <c r="J35" s="241"/>
      <c r="K35" s="241"/>
    </row>
    <row r="36" spans="1:11" ht="21">
      <c r="A36" s="242" t="s">
        <v>588</v>
      </c>
    </row>
    <row r="37" spans="1:11" ht="21.75">
      <c r="A37" s="243" t="s">
        <v>589</v>
      </c>
    </row>
    <row r="38" spans="1:11" ht="21">
      <c r="A38" s="244" t="s">
        <v>590</v>
      </c>
    </row>
    <row r="39" spans="1:11" ht="21.75">
      <c r="A39" s="243" t="s">
        <v>591</v>
      </c>
    </row>
    <row r="40" spans="1:11" ht="21.75">
      <c r="A40" s="243" t="s">
        <v>592</v>
      </c>
    </row>
  </sheetData>
  <mergeCells count="13">
    <mergeCell ref="A29:A32"/>
    <mergeCell ref="C29:C32"/>
    <mergeCell ref="D29:D32"/>
    <mergeCell ref="E3:H3"/>
    <mergeCell ref="A8:A14"/>
    <mergeCell ref="A26:A28"/>
    <mergeCell ref="C26:C28"/>
    <mergeCell ref="K9:S9"/>
    <mergeCell ref="A20:A25"/>
    <mergeCell ref="C20:C25"/>
    <mergeCell ref="D20:D25"/>
    <mergeCell ref="J20:J25"/>
    <mergeCell ref="K20:K25"/>
  </mergeCells>
  <phoneticPr fontId="12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23</vt:i4>
      </vt:variant>
    </vt:vector>
  </HeadingPairs>
  <TitlesOfParts>
    <vt:vector size="41" baseType="lpstr">
      <vt:lpstr>สระบุรี-Sum</vt:lpstr>
      <vt:lpstr>สระบุรี-2011912</vt:lpstr>
      <vt:lpstr>สรุปสระบุรี2555</vt:lpstr>
      <vt:lpstr>สระบุรี2555</vt:lpstr>
      <vt:lpstr>ตารางคำนวณ</vt:lpstr>
      <vt:lpstr>สระบุรี'55 (กิจกรรม10กพ54)</vt:lpstr>
      <vt:lpstr>ตารางคะแนนแผน UCR</vt:lpstr>
      <vt:lpstr>คะแนนสระบุรี-2555(in detail)</vt:lpstr>
      <vt:lpstr>คะแนนนนทบุรี-2555(in detail)</vt:lpstr>
      <vt:lpstr>สรุปสระบุรี2554</vt:lpstr>
      <vt:lpstr>สระบุรี2554</vt:lpstr>
      <vt:lpstr>ผอ ถือ</vt:lpstr>
      <vt:lpstr>Sheet1</vt:lpstr>
      <vt:lpstr>Sheet2</vt:lpstr>
      <vt:lpstr>รายกิจกรรม-สระบุรี2555</vt:lpstr>
      <vt:lpstr>-ร่าง-สระบุรี2555 (รายกิจกรรม)</vt:lpstr>
      <vt:lpstr>-ร่าง-สระบุรี2555 (ลองคำนวณ)</vt:lpstr>
      <vt:lpstr>สรุปสระบุรี2555 (ลองทำสูตร)</vt:lpstr>
      <vt:lpstr>'ตารางคะแนนแผน UCR'!Print_Area</vt:lpstr>
      <vt:lpstr>ตารางคำนวณ!Print_Area</vt:lpstr>
      <vt:lpstr>'ผอ ถือ'!Print_Area</vt:lpstr>
      <vt:lpstr>'-ร่าง-สระบุรี2555 (รายกิจกรรม)'!Print_Area</vt:lpstr>
      <vt:lpstr>'-ร่าง-สระบุรี2555 (ลองคำนวณ)'!Print_Area</vt:lpstr>
      <vt:lpstr>'รายกิจกรรม-สระบุรี2555'!Print_Area</vt:lpstr>
      <vt:lpstr>'สระบุรี-2011912'!Print_Area</vt:lpstr>
      <vt:lpstr>สระบุรี2554!Print_Area</vt:lpstr>
      <vt:lpstr>สระบุรี2555!Print_Area</vt:lpstr>
      <vt:lpstr>'สระบุรี''55 (กิจกรรม10กพ54)'!Print_Area</vt:lpstr>
      <vt:lpstr>'สระบุรี-Sum'!Print_Area</vt:lpstr>
      <vt:lpstr>สรุปสระบุรี2554!Print_Area</vt:lpstr>
      <vt:lpstr>สรุปสระบุรี2555!Print_Area</vt:lpstr>
      <vt:lpstr>'สรุปสระบุรี2555 (ลองทำสูตร)'!Print_Area</vt:lpstr>
      <vt:lpstr>ตารางคำนวณ!Print_Titles</vt:lpstr>
      <vt:lpstr>'ผอ ถือ'!Print_Titles</vt:lpstr>
      <vt:lpstr>'-ร่าง-สระบุรี2555 (รายกิจกรรม)'!Print_Titles</vt:lpstr>
      <vt:lpstr>'-ร่าง-สระบุรี2555 (ลองคำนวณ)'!Print_Titles</vt:lpstr>
      <vt:lpstr>'รายกิจกรรม-สระบุรี2555'!Print_Titles</vt:lpstr>
      <vt:lpstr>'สระบุรี-2011912'!Print_Titles</vt:lpstr>
      <vt:lpstr>สระบุรี2554!Print_Titles</vt:lpstr>
      <vt:lpstr>สระบุรี2555!Print_Titles</vt:lpstr>
      <vt:lpstr>'สระบุรี''55 (กิจกรรม10กพ54)'!Print_Titles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TZ16S</dc:creator>
  <cp:lastModifiedBy>Jcberry526</cp:lastModifiedBy>
  <cp:lastPrinted>2011-09-14T13:01:27Z</cp:lastPrinted>
  <dcterms:created xsi:type="dcterms:W3CDTF">2009-02-23T08:52:27Z</dcterms:created>
  <dcterms:modified xsi:type="dcterms:W3CDTF">2011-09-14T13:01:30Z</dcterms:modified>
</cp:coreProperties>
</file>