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815" windowHeight="9120" tabRatio="675" firstSheet="6" activeTab="7"/>
  </bookViews>
  <sheets>
    <sheet name="กลุ่ม กลางตอนกลาง(โครงการ) (2)" sheetId="37" state="hidden" r:id="rId1"/>
    <sheet name="สมุทรปราการ (2)" sheetId="38" state="hidden" r:id="rId2"/>
    <sheet name="ฉะเชิงเทรา (2)" sheetId="39" state="hidden" r:id="rId3"/>
    <sheet name="นครนายก (3)" sheetId="47" state="hidden" r:id="rId4"/>
    <sheet name="นครนายก (2)" sheetId="40" state="hidden" r:id="rId5"/>
    <sheet name="ปราจีนบุรี (2)" sheetId="41" state="hidden" r:id="rId6"/>
    <sheet name="Sum-Ayuth" sheetId="56" r:id="rId7"/>
    <sheet name="ความเห็นโครงการปี2555-เฉพาะกิจ" sheetId="52" r:id="rId8"/>
    <sheet name="Sum-Ayuth2555-เฉพาะกิจ" sheetId="51" state="hidden" r:id="rId9"/>
    <sheet name="คะแนนแผนปี2554 อยุธยา" sheetId="54" state="hidden" r:id="rId10"/>
    <sheet name="สระแก้ว (2)" sheetId="42" state="hidden" r:id="rId11"/>
    <sheet name="กลุ่ม ตอ.(โครงการ) (2)" sheetId="43" state="hidden" r:id="rId12"/>
    <sheet name="ชลบุรี (3)" sheetId="48" state="hidden" r:id="rId13"/>
    <sheet name="ชลบุรี (2)" sheetId="44" state="hidden" r:id="rId14"/>
    <sheet name="ระยอง (2)" sheetId="45" state="hidden" r:id="rId15"/>
    <sheet name="จันทบุรี (2)" sheetId="46" state="hidden" r:id="rId16"/>
    <sheet name="ตราด (2)" sheetId="36" state="hidden" r:id="rId17"/>
  </sheets>
  <definedNames>
    <definedName name="_xlnm._FilterDatabase" localSheetId="7" hidden="1">'ความเห็นโครงการปี2555-เฉพาะกิจ'!$H$1:$I$117</definedName>
    <definedName name="_xlnm._FilterDatabase" localSheetId="15" hidden="1">'จันทบุรี (2)'!$A$6:$U$160</definedName>
    <definedName name="_xlnm._FilterDatabase" localSheetId="2" hidden="1">'ฉะเชิงเทรา (2)'!$A$7:$Z$7</definedName>
    <definedName name="_xlnm._FilterDatabase" localSheetId="13" hidden="1">'ชลบุรี (2)'!$A$5:$AE$126</definedName>
    <definedName name="_xlnm._FilterDatabase" localSheetId="12" hidden="1">'ชลบุรี (3)'!$F$1:$L$184</definedName>
    <definedName name="_xlnm._FilterDatabase" localSheetId="16" hidden="1">'ตราด (2)'!$A$1:$U$129</definedName>
    <definedName name="_xlnm._FilterDatabase" localSheetId="3" hidden="1">'นครนายก (3)'!$F$1:$I$223</definedName>
    <definedName name="_xlnm._FilterDatabase" localSheetId="5" hidden="1">'ปราจีนบุรี (2)'!$A$5:$U$143</definedName>
    <definedName name="_xlnm._FilterDatabase" localSheetId="14" hidden="1">'ระยอง (2)'!$A$5:$AE$114</definedName>
    <definedName name="_xlnm._FilterDatabase" localSheetId="1" hidden="1">'สมุทรปราการ (2)'!$A$5:$U$70</definedName>
    <definedName name="_xlnm._FilterDatabase" localSheetId="10" hidden="1">'สระแก้ว (2)'!$A$5:$AE$131</definedName>
    <definedName name="_xlnm.Print_Area" localSheetId="6">'Sum-Ayuth'!$A$1:$J$13</definedName>
    <definedName name="_xlnm.Print_Area" localSheetId="8">'Sum-Ayuth2555-เฉพาะกิจ'!$A$1:$L$13</definedName>
    <definedName name="_xlnm.Print_Area" localSheetId="7">'ความเห็นโครงการปี2555-เฉพาะกิจ'!$A$1:$M$110</definedName>
    <definedName name="_xlnm.Print_Titles" localSheetId="0">'กลุ่ม กลางตอนกลาง(โครงการ) (2)'!$5:$7</definedName>
    <definedName name="_xlnm.Print_Titles" localSheetId="11">'กลุ่ม ตอ.(โครงการ) (2)'!$5:$7</definedName>
    <definedName name="_xlnm.Print_Titles" localSheetId="7">'ความเห็นโครงการปี2555-เฉพาะกิจ'!$3:$4</definedName>
    <definedName name="_xlnm.Print_Titles" localSheetId="15">'จันทบุรี (2)'!$5:$7</definedName>
    <definedName name="_xlnm.Print_Titles" localSheetId="2">'ฉะเชิงเทรา (2)'!$5:$7</definedName>
    <definedName name="_xlnm.Print_Titles" localSheetId="13">'ชลบุรี (2)'!$5:$7</definedName>
    <definedName name="_xlnm.Print_Titles" localSheetId="12">'ชลบุรี (3)'!$5:$6</definedName>
    <definedName name="_xlnm.Print_Titles" localSheetId="16">'ตราด (2)'!$5:$6</definedName>
    <definedName name="_xlnm.Print_Titles" localSheetId="4">'นครนายก (2)'!$5:$7</definedName>
    <definedName name="_xlnm.Print_Titles" localSheetId="3">'นครนายก (3)'!$5:$6</definedName>
    <definedName name="_xlnm.Print_Titles" localSheetId="5">'ปราจีนบุรี (2)'!$5:$7</definedName>
    <definedName name="_xlnm.Print_Titles" localSheetId="14">'ระยอง (2)'!$5:$7</definedName>
    <definedName name="_xlnm.Print_Titles" localSheetId="1">'สมุทรปราการ (2)'!$5:$7</definedName>
    <definedName name="_xlnm.Print_Titles" localSheetId="10">'สระแก้ว (2)'!$5:$7</definedName>
  </definedNames>
  <calcPr calcId="125725"/>
</workbook>
</file>

<file path=xl/calcChain.xml><?xml version="1.0" encoding="utf-8"?>
<calcChain xmlns="http://schemas.openxmlformats.org/spreadsheetml/2006/main">
  <c r="I6" i="56"/>
  <c r="F127" i="36"/>
  <c r="E127"/>
  <c r="F126"/>
  <c r="E126"/>
  <c r="F125"/>
  <c r="E125"/>
  <c r="F124"/>
  <c r="F128" s="1"/>
  <c r="E124"/>
  <c r="E128" s="1"/>
  <c r="Y121"/>
  <c r="X121"/>
  <c r="W121"/>
  <c r="V121"/>
  <c r="Y120"/>
  <c r="X120"/>
  <c r="W120"/>
  <c r="V120"/>
  <c r="Y119"/>
  <c r="X119"/>
  <c r="W119"/>
  <c r="V119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A93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A74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A66"/>
  <c r="A67" s="1"/>
  <c r="A68" s="1"/>
  <c r="A69" s="1"/>
  <c r="A70" s="1"/>
  <c r="A71" s="1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A51"/>
  <c r="A52" s="1"/>
  <c r="A53" s="1"/>
  <c r="A54" s="1"/>
  <c r="A55" s="1"/>
  <c r="A56" s="1"/>
  <c r="A57" s="1"/>
  <c r="A58" s="1"/>
  <c r="A59" s="1"/>
  <c r="A60" s="1"/>
  <c r="A61" s="1"/>
  <c r="A62" s="1"/>
  <c r="A63" s="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A21"/>
  <c r="A22" s="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A13"/>
  <c r="A14" s="1"/>
  <c r="Y12"/>
  <c r="X12"/>
  <c r="W12"/>
  <c r="V12"/>
  <c r="Y11"/>
  <c r="X11"/>
  <c r="W11"/>
  <c r="V11"/>
  <c r="Y10"/>
  <c r="X10"/>
  <c r="W10"/>
  <c r="V10"/>
  <c r="Y9"/>
  <c r="X9"/>
  <c r="W9"/>
  <c r="V9"/>
  <c r="A9"/>
  <c r="A10" s="1"/>
  <c r="Y8"/>
  <c r="X8"/>
  <c r="W8"/>
  <c r="V8"/>
  <c r="F127" i="46"/>
  <c r="E127"/>
  <c r="F126"/>
  <c r="E126"/>
  <c r="F125"/>
  <c r="E125"/>
  <c r="F124"/>
  <c r="F128" s="1"/>
  <c r="E124"/>
  <c r="E128" s="1"/>
  <c r="Y121"/>
  <c r="X121"/>
  <c r="W121"/>
  <c r="V121"/>
  <c r="Y120"/>
  <c r="X120"/>
  <c r="W120"/>
  <c r="V120"/>
  <c r="Y119"/>
  <c r="X119"/>
  <c r="W119"/>
  <c r="V119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Y9"/>
  <c r="X9"/>
  <c r="W9"/>
  <c r="V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Y8"/>
  <c r="X8"/>
  <c r="W8"/>
  <c r="V8"/>
  <c r="F113" i="45"/>
  <c r="E113"/>
  <c r="F112"/>
  <c r="E112"/>
  <c r="F111"/>
  <c r="E111"/>
  <c r="F110"/>
  <c r="F114" s="1"/>
  <c r="E110"/>
  <c r="E114" s="1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A10" s="1"/>
  <c r="Y9"/>
  <c r="X9"/>
  <c r="W9"/>
  <c r="V9"/>
  <c r="A9"/>
  <c r="Y8"/>
  <c r="X8"/>
  <c r="W8"/>
  <c r="V8"/>
  <c r="F131" i="44"/>
  <c r="E131"/>
  <c r="F130"/>
  <c r="E130"/>
  <c r="F129"/>
  <c r="E129"/>
  <c r="F128"/>
  <c r="F132" s="1"/>
  <c r="E128"/>
  <c r="E132" s="1"/>
  <c r="Y125"/>
  <c r="X125"/>
  <c r="W125"/>
  <c r="V125"/>
  <c r="Y124"/>
  <c r="X124"/>
  <c r="W124"/>
  <c r="V124"/>
  <c r="Y123"/>
  <c r="X123"/>
  <c r="W123"/>
  <c r="V123"/>
  <c r="Y122"/>
  <c r="X122"/>
  <c r="W122"/>
  <c r="V122"/>
  <c r="Y121"/>
  <c r="X121"/>
  <c r="W121"/>
  <c r="V121"/>
  <c r="Y120"/>
  <c r="X120"/>
  <c r="W120"/>
  <c r="V120"/>
  <c r="Y119"/>
  <c r="X119"/>
  <c r="W119"/>
  <c r="V119"/>
  <c r="A119"/>
  <c r="A120" s="1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A106"/>
  <c r="Y105"/>
  <c r="X105"/>
  <c r="W105"/>
  <c r="V105"/>
  <c r="Y104"/>
  <c r="X104"/>
  <c r="W104"/>
  <c r="V104"/>
  <c r="Y103"/>
  <c r="X103"/>
  <c r="W103"/>
  <c r="V103"/>
  <c r="Y102"/>
  <c r="X102"/>
  <c r="W102"/>
  <c r="V102"/>
  <c r="A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A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A85"/>
  <c r="A86" s="1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A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A63"/>
  <c r="Y62"/>
  <c r="X62"/>
  <c r="W62"/>
  <c r="V62"/>
  <c r="Y61"/>
  <c r="X61"/>
  <c r="W61"/>
  <c r="V61"/>
  <c r="Y60"/>
  <c r="X60"/>
  <c r="W60"/>
  <c r="V60"/>
  <c r="A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A49"/>
  <c r="A50" s="1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A40"/>
  <c r="Y39"/>
  <c r="X39"/>
  <c r="W39"/>
  <c r="V39"/>
  <c r="Y38"/>
  <c r="X38"/>
  <c r="W38"/>
  <c r="V38"/>
  <c r="Y37"/>
  <c r="X37"/>
  <c r="W37"/>
  <c r="V37"/>
  <c r="A37" s="1"/>
  <c r="Y36"/>
  <c r="X36"/>
  <c r="W36"/>
  <c r="V36"/>
  <c r="A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A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A21" s="1"/>
  <c r="Y20"/>
  <c r="X20"/>
  <c r="W20"/>
  <c r="V20"/>
  <c r="A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A14"/>
  <c r="Y13"/>
  <c r="X13"/>
  <c r="W13"/>
  <c r="V13"/>
  <c r="A13"/>
  <c r="Y12"/>
  <c r="X12"/>
  <c r="W12"/>
  <c r="V12"/>
  <c r="Y11"/>
  <c r="X11"/>
  <c r="W11"/>
  <c r="V11"/>
  <c r="Y10"/>
  <c r="X10"/>
  <c r="W10"/>
  <c r="V10"/>
  <c r="Y9"/>
  <c r="X9"/>
  <c r="W9"/>
  <c r="V9"/>
  <c r="Y8"/>
  <c r="X8"/>
  <c r="W8"/>
  <c r="V8"/>
  <c r="M182" i="48"/>
  <c r="F182"/>
  <c r="E182"/>
  <c r="M181"/>
  <c r="F181"/>
  <c r="E181"/>
  <c r="M180"/>
  <c r="M183" s="1"/>
  <c r="K180"/>
  <c r="F180"/>
  <c r="F179" s="1"/>
  <c r="E180"/>
  <c r="E183" s="1"/>
  <c r="M179"/>
  <c r="E179"/>
  <c r="H175"/>
  <c r="H174"/>
  <c r="R173"/>
  <c r="H173"/>
  <c r="R172"/>
  <c r="H172"/>
  <c r="R171"/>
  <c r="H171"/>
  <c r="R170"/>
  <c r="H170"/>
  <c r="R169"/>
  <c r="H169"/>
  <c r="R168"/>
  <c r="H168"/>
  <c r="R167"/>
  <c r="H167"/>
  <c r="R166"/>
  <c r="H166"/>
  <c r="R165"/>
  <c r="H165"/>
  <c r="R164"/>
  <c r="H164"/>
  <c r="R163"/>
  <c r="H163"/>
  <c r="R162"/>
  <c r="H162"/>
  <c r="R161"/>
  <c r="H161"/>
  <c r="R160"/>
  <c r="H160"/>
  <c r="R159"/>
  <c r="H159"/>
  <c r="R158"/>
  <c r="H158"/>
  <c r="R157"/>
  <c r="H157"/>
  <c r="R156"/>
  <c r="H156"/>
  <c r="R155"/>
  <c r="H155"/>
  <c r="R154"/>
  <c r="H154"/>
  <c r="R153"/>
  <c r="H153"/>
  <c r="R152"/>
  <c r="H152"/>
  <c r="R151"/>
  <c r="H151"/>
  <c r="R150"/>
  <c r="H150"/>
  <c r="R149"/>
  <c r="H149"/>
  <c r="R148"/>
  <c r="H148"/>
  <c r="R147"/>
  <c r="H147"/>
  <c r="R146"/>
  <c r="H146"/>
  <c r="R145"/>
  <c r="H145"/>
  <c r="R144"/>
  <c r="H144"/>
  <c r="R143"/>
  <c r="H143"/>
  <c r="R142"/>
  <c r="H142"/>
  <c r="R141"/>
  <c r="H141"/>
  <c r="R140"/>
  <c r="H140"/>
  <c r="R139"/>
  <c r="H139"/>
  <c r="R138"/>
  <c r="H138"/>
  <c r="R137"/>
  <c r="H137"/>
  <c r="R136"/>
  <c r="H136"/>
  <c r="R135"/>
  <c r="H135"/>
  <c r="R134"/>
  <c r="H134"/>
  <c r="R133"/>
  <c r="H133"/>
  <c r="R132"/>
  <c r="H132"/>
  <c r="R131"/>
  <c r="H131"/>
  <c r="R130"/>
  <c r="H130"/>
  <c r="R129"/>
  <c r="H129"/>
  <c r="R128"/>
  <c r="H128"/>
  <c r="R127"/>
  <c r="H127"/>
  <c r="R126"/>
  <c r="H126"/>
  <c r="R125"/>
  <c r="H125"/>
  <c r="R124"/>
  <c r="H124"/>
  <c r="R123"/>
  <c r="H123"/>
  <c r="R122"/>
  <c r="H122"/>
  <c r="R121"/>
  <c r="H121"/>
  <c r="R120"/>
  <c r="H120"/>
  <c r="R119"/>
  <c r="J119"/>
  <c r="H119"/>
  <c r="R118"/>
  <c r="H118"/>
  <c r="R117"/>
  <c r="J117"/>
  <c r="H117"/>
  <c r="H116"/>
  <c r="H115"/>
  <c r="H114"/>
  <c r="H113"/>
  <c r="J112"/>
  <c r="H112"/>
  <c r="H111"/>
  <c r="H110"/>
  <c r="H109"/>
  <c r="H108"/>
  <c r="J107"/>
  <c r="H107"/>
  <c r="H106"/>
  <c r="H105"/>
  <c r="H104"/>
  <c r="H103"/>
  <c r="J102"/>
  <c r="H102"/>
  <c r="J101"/>
  <c r="H101"/>
  <c r="H100"/>
  <c r="H99"/>
  <c r="H98"/>
  <c r="H97"/>
  <c r="H96"/>
  <c r="J95"/>
  <c r="H95"/>
  <c r="J94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J75"/>
  <c r="H75"/>
  <c r="J74"/>
  <c r="H74"/>
  <c r="J73"/>
  <c r="H73"/>
  <c r="H72"/>
  <c r="H71"/>
  <c r="H70"/>
  <c r="J69"/>
  <c r="H69"/>
  <c r="J68"/>
  <c r="H68"/>
  <c r="H67"/>
  <c r="H66"/>
  <c r="H65"/>
  <c r="H64"/>
  <c r="J63"/>
  <c r="H63"/>
  <c r="H62"/>
  <c r="H61"/>
  <c r="H60"/>
  <c r="J59"/>
  <c r="H59"/>
  <c r="H58"/>
  <c r="H57"/>
  <c r="H56"/>
  <c r="H55"/>
  <c r="H54"/>
  <c r="H53"/>
  <c r="H52"/>
  <c r="H51"/>
  <c r="H50"/>
  <c r="H49"/>
  <c r="H48"/>
  <c r="H47"/>
  <c r="H46"/>
  <c r="J45"/>
  <c r="H45"/>
  <c r="J44"/>
  <c r="H44"/>
  <c r="J43"/>
  <c r="H43"/>
  <c r="J42"/>
  <c r="H42"/>
  <c r="J41"/>
  <c r="H41"/>
  <c r="J40"/>
  <c r="H40"/>
  <c r="J39"/>
  <c r="H39"/>
  <c r="J38"/>
  <c r="H38"/>
  <c r="H37"/>
  <c r="H36"/>
  <c r="H35"/>
  <c r="H34"/>
  <c r="H33"/>
  <c r="H32"/>
  <c r="H31"/>
  <c r="H30"/>
  <c r="J29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F18" i="43"/>
  <c r="E18"/>
  <c r="F17"/>
  <c r="E17"/>
  <c r="F16"/>
  <c r="F19" s="1"/>
  <c r="E16"/>
  <c r="E19" s="1"/>
  <c r="Z13"/>
  <c r="Y13"/>
  <c r="X13"/>
  <c r="W13"/>
  <c r="Z12"/>
  <c r="Y12"/>
  <c r="X12"/>
  <c r="W12"/>
  <c r="Z11"/>
  <c r="Y11"/>
  <c r="X11"/>
  <c r="W11"/>
  <c r="Z10"/>
  <c r="Y10"/>
  <c r="X10"/>
  <c r="W10"/>
  <c r="Z9"/>
  <c r="Y9"/>
  <c r="X9"/>
  <c r="W9"/>
  <c r="Z8"/>
  <c r="Y8"/>
  <c r="X8"/>
  <c r="W8"/>
  <c r="F137" i="42"/>
  <c r="E137"/>
  <c r="F136"/>
  <c r="E136"/>
  <c r="F135"/>
  <c r="E135"/>
  <c r="F134"/>
  <c r="F138" s="1"/>
  <c r="Y131"/>
  <c r="X131"/>
  <c r="W131"/>
  <c r="V131"/>
  <c r="Y130"/>
  <c r="X130"/>
  <c r="W130"/>
  <c r="V130"/>
  <c r="A130"/>
  <c r="A131" s="1"/>
  <c r="Y129"/>
  <c r="X129"/>
  <c r="W129"/>
  <c r="V129"/>
  <c r="Y128"/>
  <c r="X128"/>
  <c r="W128"/>
  <c r="V128"/>
  <c r="Y127"/>
  <c r="X127"/>
  <c r="W127"/>
  <c r="V127"/>
  <c r="Y126"/>
  <c r="X126"/>
  <c r="W126"/>
  <c r="V126"/>
  <c r="Y125"/>
  <c r="X125"/>
  <c r="W125"/>
  <c r="V125"/>
  <c r="Y124"/>
  <c r="X124"/>
  <c r="W124"/>
  <c r="V124"/>
  <c r="Y123"/>
  <c r="X123"/>
  <c r="W123"/>
  <c r="V123"/>
  <c r="Y122"/>
  <c r="X122"/>
  <c r="W122"/>
  <c r="V122"/>
  <c r="Y121"/>
  <c r="X121"/>
  <c r="W121"/>
  <c r="V121"/>
  <c r="Y120"/>
  <c r="X120"/>
  <c r="W120"/>
  <c r="V120"/>
  <c r="A120"/>
  <c r="A121" s="1"/>
  <c r="Y119"/>
  <c r="X119"/>
  <c r="W119"/>
  <c r="V119"/>
  <c r="Y118"/>
  <c r="X118"/>
  <c r="W118"/>
  <c r="V118"/>
  <c r="Y117"/>
  <c r="X117"/>
  <c r="W117"/>
  <c r="V117"/>
  <c r="Y116"/>
  <c r="X116"/>
  <c r="W116"/>
  <c r="V116"/>
  <c r="A116"/>
  <c r="A117" s="1"/>
  <c r="Y115"/>
  <c r="X115"/>
  <c r="W115"/>
  <c r="V115"/>
  <c r="Y114"/>
  <c r="X114"/>
  <c r="W114"/>
  <c r="V114"/>
  <c r="E114"/>
  <c r="Y113"/>
  <c r="X113"/>
  <c r="W113"/>
  <c r="V113"/>
  <c r="A113"/>
  <c r="Y112"/>
  <c r="X112"/>
  <c r="W112"/>
  <c r="V112"/>
  <c r="Y111"/>
  <c r="X111"/>
  <c r="W111"/>
  <c r="V111"/>
  <c r="E111"/>
  <c r="Y110"/>
  <c r="X110"/>
  <c r="W110"/>
  <c r="V110"/>
  <c r="A110"/>
  <c r="Y109"/>
  <c r="X109"/>
  <c r="W109"/>
  <c r="V109"/>
  <c r="A109"/>
  <c r="Y108"/>
  <c r="X108"/>
  <c r="W108"/>
  <c r="V108"/>
  <c r="Y107"/>
  <c r="X107"/>
  <c r="W107"/>
  <c r="V107"/>
  <c r="E107"/>
  <c r="Y106"/>
  <c r="X106"/>
  <c r="W106"/>
  <c r="V106"/>
  <c r="E106" s="1"/>
  <c r="Y105"/>
  <c r="X105"/>
  <c r="W105"/>
  <c r="V105"/>
  <c r="Y104"/>
  <c r="X104"/>
  <c r="W104"/>
  <c r="V104"/>
  <c r="A104"/>
  <c r="A105" s="1"/>
  <c r="Y103"/>
  <c r="X103"/>
  <c r="W103"/>
  <c r="V103"/>
  <c r="Y102"/>
  <c r="X102"/>
  <c r="W102"/>
  <c r="V102"/>
  <c r="E102"/>
  <c r="Y101"/>
  <c r="X101"/>
  <c r="W101"/>
  <c r="V101"/>
  <c r="Y100"/>
  <c r="X100"/>
  <c r="W100"/>
  <c r="V100"/>
  <c r="Y99"/>
  <c r="X99"/>
  <c r="W99"/>
  <c r="V99"/>
  <c r="Y98"/>
  <c r="X98"/>
  <c r="W98"/>
  <c r="V98"/>
  <c r="A98"/>
  <c r="A99" s="1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A88"/>
  <c r="A89" s="1"/>
  <c r="A90" s="1"/>
  <c r="A91" s="1"/>
  <c r="A92" s="1"/>
  <c r="A93" s="1"/>
  <c r="A94" s="1"/>
  <c r="A95" s="1"/>
  <c r="Y87"/>
  <c r="X87"/>
  <c r="W87"/>
  <c r="V87"/>
  <c r="Y86"/>
  <c r="X86"/>
  <c r="W86"/>
  <c r="V86"/>
  <c r="E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E80"/>
  <c r="E134" s="1"/>
  <c r="E138" s="1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A67"/>
  <c r="Y66"/>
  <c r="X66"/>
  <c r="W66"/>
  <c r="V66"/>
  <c r="Y65"/>
  <c r="X65"/>
  <c r="W65"/>
  <c r="V65"/>
  <c r="Y64"/>
  <c r="X64"/>
  <c r="W64"/>
  <c r="V64"/>
  <c r="Y63"/>
  <c r="X63"/>
  <c r="W63"/>
  <c r="V63"/>
  <c r="A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A58"/>
  <c r="A59" s="1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A50"/>
  <c r="A51" s="1"/>
  <c r="Y49"/>
  <c r="X49"/>
  <c r="W49"/>
  <c r="V49"/>
  <c r="Y48"/>
  <c r="X48"/>
  <c r="W48"/>
  <c r="V48"/>
  <c r="E48"/>
  <c r="Y47"/>
  <c r="X47"/>
  <c r="W47"/>
  <c r="V47"/>
  <c r="Y46"/>
  <c r="X46"/>
  <c r="W46"/>
  <c r="V46"/>
  <c r="A46"/>
  <c r="Y45"/>
  <c r="X45"/>
  <c r="W45"/>
  <c r="V45"/>
  <c r="Y44"/>
  <c r="X44"/>
  <c r="W44"/>
  <c r="V44"/>
  <c r="E44"/>
  <c r="Y43"/>
  <c r="X43"/>
  <c r="W43"/>
  <c r="V43"/>
  <c r="Y42"/>
  <c r="X42"/>
  <c r="W42"/>
  <c r="V42"/>
  <c r="Y41"/>
  <c r="X41"/>
  <c r="W41"/>
  <c r="V41"/>
  <c r="Y40"/>
  <c r="X40"/>
  <c r="W40"/>
  <c r="V40"/>
  <c r="A40"/>
  <c r="A41" s="1"/>
  <c r="Y39"/>
  <c r="X39"/>
  <c r="W39"/>
  <c r="V39"/>
  <c r="Y38"/>
  <c r="X38"/>
  <c r="W38"/>
  <c r="V38"/>
  <c r="E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A30"/>
  <c r="Y29"/>
  <c r="X29"/>
  <c r="W29"/>
  <c r="V29"/>
  <c r="Y28"/>
  <c r="X28"/>
  <c r="W28"/>
  <c r="V28"/>
  <c r="E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A17"/>
  <c r="Y16"/>
  <c r="X16"/>
  <c r="W16"/>
  <c r="V16"/>
  <c r="Y15"/>
  <c r="X15"/>
  <c r="W15"/>
  <c r="V15"/>
  <c r="E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A10"/>
  <c r="Y9"/>
  <c r="X9"/>
  <c r="W9"/>
  <c r="V9"/>
  <c r="A9"/>
  <c r="Y8"/>
  <c r="X8"/>
  <c r="W8"/>
  <c r="V8"/>
  <c r="E8"/>
  <c r="I24" i="54"/>
  <c r="I25" s="1"/>
  <c r="H24"/>
  <c r="H25" s="1"/>
  <c r="G24"/>
  <c r="G25" s="1"/>
  <c r="F24"/>
  <c r="F25" s="1"/>
  <c r="C24"/>
  <c r="A47" i="42" l="1"/>
  <c r="A64"/>
  <c r="E65"/>
  <c r="A103" i="44"/>
  <c r="F183" i="48"/>
  <c r="A74" i="44"/>
  <c r="A122" i="42"/>
  <c r="A123" s="1"/>
  <c r="A124" s="1"/>
  <c r="A125" s="1"/>
  <c r="A126" s="1"/>
  <c r="A127" s="1"/>
  <c r="A15" i="44"/>
  <c r="A16" s="1"/>
  <c r="A17" s="1"/>
  <c r="A29"/>
  <c r="A30"/>
  <c r="A31" s="1"/>
  <c r="A32" s="1"/>
  <c r="A33" s="1"/>
  <c r="A41"/>
  <c r="A42" s="1"/>
  <c r="A43" s="1"/>
  <c r="A44" s="1"/>
  <c r="A45" s="1"/>
  <c r="A46" s="1"/>
  <c r="A51"/>
  <c r="A52" s="1"/>
  <c r="A53" s="1"/>
  <c r="A54" s="1"/>
  <c r="A55" s="1"/>
  <c r="A56" s="1"/>
  <c r="A57" s="1"/>
  <c r="A11" i="42"/>
  <c r="A12"/>
  <c r="A13" s="1"/>
  <c r="A14" s="1"/>
  <c r="A18"/>
  <c r="A19"/>
  <c r="A20" s="1"/>
  <c r="A21" s="1"/>
  <c r="A22" s="1"/>
  <c r="A23" s="1"/>
  <c r="A24" s="1"/>
  <c r="A25" s="1"/>
  <c r="A31"/>
  <c r="A32"/>
  <c r="A33" s="1"/>
  <c r="A52"/>
  <c r="A53" s="1"/>
  <c r="A60"/>
  <c r="A68"/>
  <c r="A69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22" i="44"/>
  <c r="A23" s="1"/>
  <c r="A24" s="1"/>
  <c r="A25" s="1"/>
  <c r="A75"/>
  <c r="A64"/>
  <c r="A65"/>
  <c r="A66" s="1"/>
  <c r="A67" s="1"/>
  <c r="A68" s="1"/>
  <c r="A69" s="1"/>
  <c r="A70" s="1"/>
  <c r="A97"/>
  <c r="A98" s="1"/>
  <c r="A99" s="1"/>
  <c r="A107"/>
  <c r="A108" s="1"/>
  <c r="A109" s="1"/>
  <c r="A110" s="1"/>
  <c r="A111" s="1"/>
  <c r="A112" s="1"/>
  <c r="A113" s="1"/>
  <c r="A114" s="1"/>
  <c r="A115" s="1"/>
  <c r="A116" s="1"/>
  <c r="A121"/>
  <c r="A122" s="1"/>
  <c r="A123" s="1"/>
  <c r="A124" s="1"/>
  <c r="A125" s="1"/>
  <c r="A76"/>
  <c r="A77" s="1"/>
  <c r="A78" s="1"/>
  <c r="A79" s="1"/>
  <c r="A80" s="1"/>
  <c r="A81" s="1"/>
  <c r="A82" s="1"/>
  <c r="A87"/>
  <c r="A88"/>
  <c r="A89" s="1"/>
  <c r="A90" s="1"/>
  <c r="A91" s="1"/>
  <c r="A92" s="1"/>
  <c r="A93" s="1"/>
  <c r="A11" i="45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69" i="46"/>
  <c r="A70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5" i="36"/>
  <c r="A16" s="1"/>
  <c r="A17" s="1"/>
  <c r="A18" s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D12" i="51"/>
  <c r="D11" l="1"/>
  <c r="C11"/>
  <c r="M10"/>
  <c r="F10"/>
  <c r="N10" s="1"/>
  <c r="L9"/>
  <c r="K9"/>
  <c r="L8"/>
  <c r="K8"/>
  <c r="L6" l="1"/>
  <c r="K6"/>
  <c r="I105" i="52"/>
  <c r="H105"/>
  <c r="H97"/>
  <c r="H94"/>
  <c r="I91"/>
  <c r="H91"/>
  <c r="H87"/>
  <c r="G87"/>
  <c r="H84"/>
  <c r="H77"/>
  <c r="H74"/>
  <c r="I67"/>
  <c r="H67"/>
  <c r="H63"/>
  <c r="H60"/>
  <c r="H57"/>
  <c r="L7" i="51"/>
  <c r="I43" i="52"/>
  <c r="H43"/>
  <c r="I35"/>
  <c r="H7" i="51" s="1"/>
  <c r="H35" i="52"/>
  <c r="F7" i="51" s="1"/>
  <c r="I26" i="52"/>
  <c r="H26"/>
  <c r="I5"/>
  <c r="H6" i="51" s="1"/>
  <c r="H5" i="52"/>
  <c r="F6" i="51" s="1"/>
  <c r="N7" l="1"/>
  <c r="E9"/>
  <c r="F9"/>
  <c r="G9"/>
  <c r="H9"/>
  <c r="G8"/>
  <c r="H8"/>
  <c r="H11" s="1"/>
  <c r="H14" s="1"/>
  <c r="F8"/>
  <c r="E6"/>
  <c r="G6"/>
  <c r="M6" s="1"/>
  <c r="E7"/>
  <c r="G7"/>
  <c r="K7"/>
  <c r="K11" s="1"/>
  <c r="K14" s="1"/>
  <c r="E8"/>
  <c r="D13" s="1"/>
  <c r="N6"/>
  <c r="M8" l="1"/>
  <c r="E11"/>
  <c r="N8"/>
  <c r="G11"/>
  <c r="G14" s="1"/>
  <c r="F11"/>
  <c r="M7"/>
  <c r="N9"/>
  <c r="M9" s="1"/>
  <c r="E14"/>
  <c r="C14" s="1"/>
  <c r="J9" i="56"/>
  <c r="I9"/>
  <c r="H9"/>
  <c r="G9"/>
  <c r="F9"/>
  <c r="E9"/>
  <c r="J8"/>
  <c r="I8"/>
  <c r="H8"/>
  <c r="G8"/>
  <c r="F8"/>
  <c r="E8"/>
  <c r="D8"/>
  <c r="C8"/>
  <c r="J7"/>
  <c r="I7"/>
  <c r="H7"/>
  <c r="G7"/>
  <c r="F7"/>
  <c r="E7"/>
  <c r="D7"/>
  <c r="C7"/>
  <c r="J6"/>
  <c r="J11" s="1"/>
  <c r="I11"/>
  <c r="H6"/>
  <c r="H11" s="1"/>
  <c r="G6"/>
  <c r="G11" s="1"/>
  <c r="M11" i="51" l="1"/>
  <c r="L11" s="1"/>
  <c r="N11" s="1"/>
  <c r="F16"/>
  <c r="F12"/>
  <c r="F14"/>
  <c r="L14"/>
  <c r="F6" i="56"/>
  <c r="F11" s="1"/>
  <c r="K11" s="1"/>
  <c r="E6"/>
  <c r="E11" s="1"/>
  <c r="D6"/>
  <c r="D11" s="1"/>
  <c r="C6"/>
  <c r="C11" s="1"/>
  <c r="F148" i="41"/>
  <c r="E148"/>
  <c r="F147"/>
  <c r="E147"/>
  <c r="F146"/>
  <c r="E146"/>
  <c r="F145"/>
  <c r="F149" s="1"/>
  <c r="E145"/>
  <c r="E149" s="1"/>
  <c r="Y142"/>
  <c r="X142"/>
  <c r="W142"/>
  <c r="V142"/>
  <c r="Y141"/>
  <c r="X141"/>
  <c r="W141"/>
  <c r="V141"/>
  <c r="Y140"/>
  <c r="X140"/>
  <c r="W140"/>
  <c r="V140"/>
  <c r="Y139"/>
  <c r="X139"/>
  <c r="W139"/>
  <c r="V139"/>
  <c r="Y138"/>
  <c r="X138"/>
  <c r="W138"/>
  <c r="V138"/>
  <c r="Y137"/>
  <c r="X137"/>
  <c r="W137"/>
  <c r="V137"/>
  <c r="Y136"/>
  <c r="X136"/>
  <c r="W136"/>
  <c r="V136"/>
  <c r="Y135"/>
  <c r="X135"/>
  <c r="W135"/>
  <c r="V135"/>
  <c r="Y134"/>
  <c r="X134"/>
  <c r="W134"/>
  <c r="V134"/>
  <c r="Y133"/>
  <c r="X133"/>
  <c r="W133"/>
  <c r="V133"/>
  <c r="Y132"/>
  <c r="X132"/>
  <c r="W132"/>
  <c r="V132"/>
  <c r="Y131"/>
  <c r="X131"/>
  <c r="W131"/>
  <c r="V131"/>
  <c r="Y130"/>
  <c r="X130"/>
  <c r="W130"/>
  <c r="V130"/>
  <c r="Y129"/>
  <c r="X129"/>
  <c r="W129"/>
  <c r="V129"/>
  <c r="Y128"/>
  <c r="X128"/>
  <c r="W128"/>
  <c r="V128"/>
  <c r="Y127"/>
  <c r="X127"/>
  <c r="W127"/>
  <c r="V127"/>
  <c r="Y126"/>
  <c r="X126"/>
  <c r="W126"/>
  <c r="V126"/>
  <c r="Y125"/>
  <c r="X125"/>
  <c r="W125"/>
  <c r="V125"/>
  <c r="Y124"/>
  <c r="X124"/>
  <c r="W124"/>
  <c r="V124"/>
  <c r="Y123"/>
  <c r="X123"/>
  <c r="W123"/>
  <c r="V123"/>
  <c r="Y122"/>
  <c r="X122"/>
  <c r="W122"/>
  <c r="V122"/>
  <c r="Y121"/>
  <c r="X121"/>
  <c r="W121"/>
  <c r="V121"/>
  <c r="Y120"/>
  <c r="X120"/>
  <c r="W120"/>
  <c r="V120"/>
  <c r="Y119"/>
  <c r="X119"/>
  <c r="W119"/>
  <c r="V119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A10" s="1"/>
  <c r="Y9"/>
  <c r="X9"/>
  <c r="W9"/>
  <c r="V9"/>
  <c r="A9"/>
  <c r="Y8"/>
  <c r="X8"/>
  <c r="W8"/>
  <c r="V8"/>
  <c r="F220" i="40"/>
  <c r="E220"/>
  <c r="F219"/>
  <c r="E219"/>
  <c r="F218"/>
  <c r="E218"/>
  <c r="F217"/>
  <c r="F221" s="1"/>
  <c r="E217"/>
  <c r="E221" s="1"/>
  <c r="Y214"/>
  <c r="X214"/>
  <c r="W214"/>
  <c r="V214"/>
  <c r="Y213"/>
  <c r="X213"/>
  <c r="W213"/>
  <c r="V213"/>
  <c r="Y212"/>
  <c r="X212"/>
  <c r="W212"/>
  <c r="V212"/>
  <c r="Y211"/>
  <c r="X211"/>
  <c r="W211"/>
  <c r="V211"/>
  <c r="Y210"/>
  <c r="X210"/>
  <c r="W210"/>
  <c r="V210"/>
  <c r="Y209"/>
  <c r="X209"/>
  <c r="W209"/>
  <c r="V209"/>
  <c r="Y208"/>
  <c r="X208"/>
  <c r="W208"/>
  <c r="V208"/>
  <c r="Y207"/>
  <c r="X207"/>
  <c r="W207"/>
  <c r="V207"/>
  <c r="Y206"/>
  <c r="X206"/>
  <c r="W206"/>
  <c r="V206"/>
  <c r="Y205"/>
  <c r="X205"/>
  <c r="W205"/>
  <c r="V205"/>
  <c r="Y204"/>
  <c r="X204"/>
  <c r="W204"/>
  <c r="V204"/>
  <c r="Y203"/>
  <c r="X203"/>
  <c r="W203"/>
  <c r="V203"/>
  <c r="Y202"/>
  <c r="X202"/>
  <c r="W202"/>
  <c r="V202"/>
  <c r="Y201"/>
  <c r="X201"/>
  <c r="W201"/>
  <c r="V201"/>
  <c r="Y200"/>
  <c r="X200"/>
  <c r="W200"/>
  <c r="V200"/>
  <c r="Y199"/>
  <c r="X199"/>
  <c r="W199"/>
  <c r="V199"/>
  <c r="Y198"/>
  <c r="X198"/>
  <c r="W198"/>
  <c r="V198"/>
  <c r="Y197"/>
  <c r="X197"/>
  <c r="W197"/>
  <c r="V197"/>
  <c r="Y196"/>
  <c r="X196"/>
  <c r="W196"/>
  <c r="V196"/>
  <c r="Y195"/>
  <c r="X195"/>
  <c r="W195"/>
  <c r="V195"/>
  <c r="Y194"/>
  <c r="X194"/>
  <c r="W194"/>
  <c r="V194"/>
  <c r="Y193"/>
  <c r="X193"/>
  <c r="W193"/>
  <c r="V193"/>
  <c r="Y192"/>
  <c r="X192"/>
  <c r="W192"/>
  <c r="V192"/>
  <c r="Y191"/>
  <c r="X191"/>
  <c r="W191"/>
  <c r="V191"/>
  <c r="Y190"/>
  <c r="X190"/>
  <c r="W190"/>
  <c r="V190"/>
  <c r="Y189"/>
  <c r="X189"/>
  <c r="W189"/>
  <c r="V189"/>
  <c r="Y188"/>
  <c r="X188"/>
  <c r="W188"/>
  <c r="V188"/>
  <c r="Y187"/>
  <c r="X187"/>
  <c r="W187"/>
  <c r="V187"/>
  <c r="Y186"/>
  <c r="X186"/>
  <c r="W186"/>
  <c r="V186"/>
  <c r="Y185"/>
  <c r="X185"/>
  <c r="W185"/>
  <c r="V185"/>
  <c r="Y184"/>
  <c r="X184"/>
  <c r="W184"/>
  <c r="V184"/>
  <c r="Y183"/>
  <c r="X183"/>
  <c r="W183"/>
  <c r="V183"/>
  <c r="Y182"/>
  <c r="X182"/>
  <c r="W182"/>
  <c r="V182"/>
  <c r="Y181"/>
  <c r="X181"/>
  <c r="W181"/>
  <c r="V181"/>
  <c r="Y180"/>
  <c r="X180"/>
  <c r="W180"/>
  <c r="V180"/>
  <c r="Y179"/>
  <c r="X179"/>
  <c r="W179"/>
  <c r="V179"/>
  <c r="Y178"/>
  <c r="X178"/>
  <c r="W178"/>
  <c r="V178"/>
  <c r="Y177"/>
  <c r="X177"/>
  <c r="W177"/>
  <c r="V177"/>
  <c r="Y176"/>
  <c r="X176"/>
  <c r="W176"/>
  <c r="V176"/>
  <c r="Y175"/>
  <c r="X175"/>
  <c r="W175"/>
  <c r="V175"/>
  <c r="Y174"/>
  <c r="X174"/>
  <c r="W174"/>
  <c r="V174"/>
  <c r="Y173"/>
  <c r="X173"/>
  <c r="W173"/>
  <c r="V173"/>
  <c r="Y172"/>
  <c r="X172"/>
  <c r="W172"/>
  <c r="V172"/>
  <c r="Y171"/>
  <c r="X171"/>
  <c r="W171"/>
  <c r="V171"/>
  <c r="Y170"/>
  <c r="X170"/>
  <c r="W170"/>
  <c r="V170"/>
  <c r="Y169"/>
  <c r="X169"/>
  <c r="W169"/>
  <c r="V169"/>
  <c r="Y168"/>
  <c r="X168"/>
  <c r="W168"/>
  <c r="V168"/>
  <c r="Y167"/>
  <c r="X167"/>
  <c r="W167"/>
  <c r="V167"/>
  <c r="Y166"/>
  <c r="X166"/>
  <c r="W166"/>
  <c r="V166"/>
  <c r="Y165"/>
  <c r="X165"/>
  <c r="W165"/>
  <c r="V165"/>
  <c r="Y164"/>
  <c r="X164"/>
  <c r="W164"/>
  <c r="V164"/>
  <c r="Y163"/>
  <c r="X163"/>
  <c r="W163"/>
  <c r="V163"/>
  <c r="Y162"/>
  <c r="X162"/>
  <c r="W162"/>
  <c r="V162"/>
  <c r="Y161"/>
  <c r="X161"/>
  <c r="W161"/>
  <c r="V161"/>
  <c r="Y160"/>
  <c r="X160"/>
  <c r="W160"/>
  <c r="V160"/>
  <c r="Y159"/>
  <c r="X159"/>
  <c r="W159"/>
  <c r="V159"/>
  <c r="Y158"/>
  <c r="X158"/>
  <c r="W158"/>
  <c r="V158"/>
  <c r="Y157"/>
  <c r="X157"/>
  <c r="W157"/>
  <c r="V157"/>
  <c r="Y156"/>
  <c r="X156"/>
  <c r="W156"/>
  <c r="V156"/>
  <c r="Y155"/>
  <c r="X155"/>
  <c r="W155"/>
  <c r="V155"/>
  <c r="Y154"/>
  <c r="X154"/>
  <c r="W154"/>
  <c r="V154"/>
  <c r="Y153"/>
  <c r="X153"/>
  <c r="W153"/>
  <c r="V153"/>
  <c r="Y152"/>
  <c r="X152"/>
  <c r="W152"/>
  <c r="V152"/>
  <c r="Y151"/>
  <c r="X151"/>
  <c r="W151"/>
  <c r="V151"/>
  <c r="Y150"/>
  <c r="X150"/>
  <c r="W150"/>
  <c r="V150"/>
  <c r="Y149"/>
  <c r="X149"/>
  <c r="W149"/>
  <c r="V149"/>
  <c r="Y148"/>
  <c r="X148"/>
  <c r="W148"/>
  <c r="V148"/>
  <c r="Y147"/>
  <c r="X147"/>
  <c r="W147"/>
  <c r="V147"/>
  <c r="Y146"/>
  <c r="X146"/>
  <c r="W146"/>
  <c r="V146"/>
  <c r="Y145"/>
  <c r="X145"/>
  <c r="W145"/>
  <c r="V145"/>
  <c r="Y144"/>
  <c r="X144"/>
  <c r="W144"/>
  <c r="V144"/>
  <c r="Y143"/>
  <c r="X143"/>
  <c r="W143"/>
  <c r="V143"/>
  <c r="Y142"/>
  <c r="X142"/>
  <c r="W142"/>
  <c r="V142"/>
  <c r="Y141"/>
  <c r="X141"/>
  <c r="W141"/>
  <c r="V141"/>
  <c r="Y140"/>
  <c r="X140"/>
  <c r="W140"/>
  <c r="V140"/>
  <c r="Y139"/>
  <c r="X139"/>
  <c r="W139"/>
  <c r="V139"/>
  <c r="Y138"/>
  <c r="X138"/>
  <c r="W138"/>
  <c r="V138"/>
  <c r="Y137"/>
  <c r="X137"/>
  <c r="W137"/>
  <c r="V137"/>
  <c r="Y136"/>
  <c r="X136"/>
  <c r="W136"/>
  <c r="V136"/>
  <c r="Y135"/>
  <c r="X135"/>
  <c r="W135"/>
  <c r="V135"/>
  <c r="Y134"/>
  <c r="X134"/>
  <c r="W134"/>
  <c r="V134"/>
  <c r="Y133"/>
  <c r="X133"/>
  <c r="W133"/>
  <c r="V133"/>
  <c r="Y132"/>
  <c r="X132"/>
  <c r="W132"/>
  <c r="V132"/>
  <c r="Y131"/>
  <c r="X131"/>
  <c r="W131"/>
  <c r="V131"/>
  <c r="Y130"/>
  <c r="X130"/>
  <c r="W130"/>
  <c r="V130"/>
  <c r="Y129"/>
  <c r="X129"/>
  <c r="W129"/>
  <c r="V129"/>
  <c r="Y128"/>
  <c r="X128"/>
  <c r="W128"/>
  <c r="V128"/>
  <c r="Y127"/>
  <c r="X127"/>
  <c r="W127"/>
  <c r="V127"/>
  <c r="Y126"/>
  <c r="X126"/>
  <c r="W126"/>
  <c r="V126"/>
  <c r="Y125"/>
  <c r="X125"/>
  <c r="W125"/>
  <c r="V125"/>
  <c r="Y124"/>
  <c r="X124"/>
  <c r="W124"/>
  <c r="V124"/>
  <c r="Y123"/>
  <c r="X123"/>
  <c r="W123"/>
  <c r="V123"/>
  <c r="Y122"/>
  <c r="X122"/>
  <c r="W122"/>
  <c r="V122"/>
  <c r="Y121"/>
  <c r="X121"/>
  <c r="W121"/>
  <c r="V121"/>
  <c r="Y120"/>
  <c r="X120"/>
  <c r="W120"/>
  <c r="V120"/>
  <c r="Y119"/>
  <c r="X119"/>
  <c r="W119"/>
  <c r="V119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Y9"/>
  <c r="X9"/>
  <c r="W9"/>
  <c r="V9"/>
  <c r="A9"/>
  <c r="Y8"/>
  <c r="X8"/>
  <c r="W8"/>
  <c r="V8"/>
  <c r="F220" i="47"/>
  <c r="E220"/>
  <c r="F218"/>
  <c r="E218"/>
  <c r="J213"/>
  <c r="H213"/>
  <c r="J212"/>
  <c r="H212"/>
  <c r="J211"/>
  <c r="H211"/>
  <c r="J210"/>
  <c r="H210"/>
  <c r="J209"/>
  <c r="H209"/>
  <c r="J208"/>
  <c r="H208"/>
  <c r="J207"/>
  <c r="H207"/>
  <c r="J206"/>
  <c r="H206"/>
  <c r="J205"/>
  <c r="H205"/>
  <c r="J204"/>
  <c r="H204"/>
  <c r="J203"/>
  <c r="H203"/>
  <c r="J202"/>
  <c r="H202"/>
  <c r="J201"/>
  <c r="H201"/>
  <c r="J200"/>
  <c r="H200"/>
  <c r="J199"/>
  <c r="H199"/>
  <c r="J198"/>
  <c r="H198"/>
  <c r="J197"/>
  <c r="H197"/>
  <c r="J196"/>
  <c r="H196"/>
  <c r="J195"/>
  <c r="H195"/>
  <c r="J194"/>
  <c r="H194"/>
  <c r="J193"/>
  <c r="H193"/>
  <c r="J192"/>
  <c r="H192"/>
  <c r="J191"/>
  <c r="H191"/>
  <c r="J190"/>
  <c r="H190"/>
  <c r="J189"/>
  <c r="H189"/>
  <c r="J188"/>
  <c r="H188"/>
  <c r="J187"/>
  <c r="H187"/>
  <c r="J186"/>
  <c r="H186"/>
  <c r="J185"/>
  <c r="H185"/>
  <c r="J184"/>
  <c r="H184"/>
  <c r="J183"/>
  <c r="H183"/>
  <c r="H182"/>
  <c r="J181"/>
  <c r="H181"/>
  <c r="J180"/>
  <c r="H180"/>
  <c r="J179"/>
  <c r="H179"/>
  <c r="J178"/>
  <c r="H178"/>
  <c r="J177"/>
  <c r="H177"/>
  <c r="J176"/>
  <c r="H176"/>
  <c r="J175"/>
  <c r="H175"/>
  <c r="J174"/>
  <c r="H174"/>
  <c r="J173"/>
  <c r="H173"/>
  <c r="J172"/>
  <c r="H172"/>
  <c r="J171"/>
  <c r="H171"/>
  <c r="J170"/>
  <c r="H170"/>
  <c r="J169"/>
  <c r="H169"/>
  <c r="J168"/>
  <c r="H168"/>
  <c r="J167"/>
  <c r="H167"/>
  <c r="J166"/>
  <c r="H166"/>
  <c r="J165"/>
  <c r="H165"/>
  <c r="J164"/>
  <c r="H164"/>
  <c r="J163"/>
  <c r="H163"/>
  <c r="J162"/>
  <c r="H162"/>
  <c r="J161"/>
  <c r="H161"/>
  <c r="J160"/>
  <c r="H160"/>
  <c r="J159"/>
  <c r="H159"/>
  <c r="J158"/>
  <c r="H158"/>
  <c r="J157"/>
  <c r="H157"/>
  <c r="J156"/>
  <c r="H156"/>
  <c r="J155"/>
  <c r="H155"/>
  <c r="J154"/>
  <c r="H154"/>
  <c r="J153"/>
  <c r="H153"/>
  <c r="J152"/>
  <c r="H152"/>
  <c r="J151"/>
  <c r="H151"/>
  <c r="J150"/>
  <c r="H150"/>
  <c r="J149"/>
  <c r="H149"/>
  <c r="J148"/>
  <c r="H148"/>
  <c r="J147"/>
  <c r="H147"/>
  <c r="J146"/>
  <c r="H146"/>
  <c r="J145"/>
  <c r="H145"/>
  <c r="J144"/>
  <c r="H144"/>
  <c r="J143"/>
  <c r="H143"/>
  <c r="J142"/>
  <c r="H142"/>
  <c r="J141"/>
  <c r="H141"/>
  <c r="J140"/>
  <c r="H140"/>
  <c r="J139"/>
  <c r="H139"/>
  <c r="J138"/>
  <c r="H138"/>
  <c r="J137"/>
  <c r="H137"/>
  <c r="J136"/>
  <c r="H136"/>
  <c r="J135"/>
  <c r="H135"/>
  <c r="J134"/>
  <c r="H134"/>
  <c r="J133"/>
  <c r="H133"/>
  <c r="J132"/>
  <c r="H132"/>
  <c r="J131"/>
  <c r="H131"/>
  <c r="J130"/>
  <c r="H130"/>
  <c r="J129"/>
  <c r="H129"/>
  <c r="J128"/>
  <c r="H128"/>
  <c r="J127"/>
  <c r="H127"/>
  <c r="J126"/>
  <c r="H126"/>
  <c r="J125"/>
  <c r="H125"/>
  <c r="J124"/>
  <c r="H124"/>
  <c r="J123"/>
  <c r="H123"/>
  <c r="J122"/>
  <c r="H122"/>
  <c r="J121"/>
  <c r="H121"/>
  <c r="J120"/>
  <c r="H120"/>
  <c r="J119"/>
  <c r="H119"/>
  <c r="J118"/>
  <c r="H118"/>
  <c r="J117"/>
  <c r="H117"/>
  <c r="J116"/>
  <c r="H116"/>
  <c r="J115"/>
  <c r="H115"/>
  <c r="J114"/>
  <c r="H114"/>
  <c r="J113"/>
  <c r="H113"/>
  <c r="J112"/>
  <c r="H112"/>
  <c r="J111"/>
  <c r="H111"/>
  <c r="J110"/>
  <c r="H110"/>
  <c r="J109"/>
  <c r="H109"/>
  <c r="J108"/>
  <c r="H108"/>
  <c r="J107"/>
  <c r="H107"/>
  <c r="J106"/>
  <c r="H106"/>
  <c r="H105"/>
  <c r="J104"/>
  <c r="H104"/>
  <c r="M103"/>
  <c r="J103" s="1"/>
  <c r="H103"/>
  <c r="J102"/>
  <c r="H102"/>
  <c r="J101"/>
  <c r="H101"/>
  <c r="J100"/>
  <c r="H100"/>
  <c r="J99"/>
  <c r="H99"/>
  <c r="J98"/>
  <c r="H98"/>
  <c r="J97"/>
  <c r="H97"/>
  <c r="J96"/>
  <c r="H96"/>
  <c r="J95"/>
  <c r="H95"/>
  <c r="J94"/>
  <c r="H94"/>
  <c r="J93"/>
  <c r="H93"/>
  <c r="J92"/>
  <c r="H92"/>
  <c r="J91"/>
  <c r="H91"/>
  <c r="J90"/>
  <c r="H90"/>
  <c r="J89"/>
  <c r="H89"/>
  <c r="J88"/>
  <c r="H88"/>
  <c r="J87"/>
  <c r="H87"/>
  <c r="J86"/>
  <c r="H86"/>
  <c r="J85"/>
  <c r="H85"/>
  <c r="J84"/>
  <c r="H84"/>
  <c r="J83"/>
  <c r="H83"/>
  <c r="J82"/>
  <c r="H82"/>
  <c r="J81"/>
  <c r="H81"/>
  <c r="J80"/>
  <c r="H80"/>
  <c r="J79"/>
  <c r="H79"/>
  <c r="J78"/>
  <c r="H78"/>
  <c r="J77"/>
  <c r="H77"/>
  <c r="J76"/>
  <c r="H76"/>
  <c r="J75"/>
  <c r="H75"/>
  <c r="J74"/>
  <c r="H74"/>
  <c r="J73"/>
  <c r="H73"/>
  <c r="J72"/>
  <c r="H72"/>
  <c r="J71"/>
  <c r="H71"/>
  <c r="J70"/>
  <c r="H70"/>
  <c r="J69"/>
  <c r="H69"/>
  <c r="J68"/>
  <c r="H68"/>
  <c r="J67"/>
  <c r="H67"/>
  <c r="J66"/>
  <c r="H66"/>
  <c r="J65"/>
  <c r="H65"/>
  <c r="J64"/>
  <c r="H64"/>
  <c r="J63"/>
  <c r="H63"/>
  <c r="J62"/>
  <c r="H62"/>
  <c r="J61"/>
  <c r="H61"/>
  <c r="J60"/>
  <c r="H60"/>
  <c r="J59"/>
  <c r="H59"/>
  <c r="J58"/>
  <c r="H58"/>
  <c r="J57"/>
  <c r="H57"/>
  <c r="J56"/>
  <c r="H56"/>
  <c r="J55"/>
  <c r="H55"/>
  <c r="J54"/>
  <c r="H54"/>
  <c r="J53"/>
  <c r="H53"/>
  <c r="J52"/>
  <c r="H52"/>
  <c r="J51"/>
  <c r="H51"/>
  <c r="J50"/>
  <c r="H50"/>
  <c r="J49"/>
  <c r="H49"/>
  <c r="J48"/>
  <c r="H48"/>
  <c r="J47"/>
  <c r="H47"/>
  <c r="J46"/>
  <c r="H46"/>
  <c r="J45"/>
  <c r="H45"/>
  <c r="J44"/>
  <c r="H44"/>
  <c r="J43"/>
  <c r="H43"/>
  <c r="J42"/>
  <c r="H42"/>
  <c r="J41"/>
  <c r="H41"/>
  <c r="J40"/>
  <c r="H40"/>
  <c r="J39"/>
  <c r="H39"/>
  <c r="J38"/>
  <c r="H38"/>
  <c r="J37"/>
  <c r="H37"/>
  <c r="J36"/>
  <c r="H36"/>
  <c r="J35"/>
  <c r="H35"/>
  <c r="J34"/>
  <c r="H34"/>
  <c r="J33"/>
  <c r="H33"/>
  <c r="J32"/>
  <c r="H32"/>
  <c r="J31"/>
  <c r="H31"/>
  <c r="J30"/>
  <c r="H30"/>
  <c r="J29"/>
  <c r="H29"/>
  <c r="J28"/>
  <c r="H28"/>
  <c r="J27"/>
  <c r="H27"/>
  <c r="J26"/>
  <c r="H26"/>
  <c r="J25"/>
  <c r="H25"/>
  <c r="M24"/>
  <c r="J24" s="1"/>
  <c r="H24"/>
  <c r="J23"/>
  <c r="H23"/>
  <c r="J22"/>
  <c r="H22"/>
  <c r="J21"/>
  <c r="H21"/>
  <c r="J20"/>
  <c r="H20"/>
  <c r="J19"/>
  <c r="H19"/>
  <c r="J18"/>
  <c r="H18"/>
  <c r="J17"/>
  <c r="H17"/>
  <c r="J16"/>
  <c r="H16"/>
  <c r="J15"/>
  <c r="H15"/>
  <c r="J14"/>
  <c r="H14"/>
  <c r="J13"/>
  <c r="H13"/>
  <c r="J12"/>
  <c r="H12"/>
  <c r="J11"/>
  <c r="H11"/>
  <c r="J10"/>
  <c r="H10"/>
  <c r="J9"/>
  <c r="H9"/>
  <c r="J8"/>
  <c r="H8"/>
  <c r="J7"/>
  <c r="G7"/>
  <c r="F219" s="1"/>
  <c r="F212" i="39"/>
  <c r="E212"/>
  <c r="F211"/>
  <c r="E211"/>
  <c r="F210"/>
  <c r="E210"/>
  <c r="F209"/>
  <c r="F213" s="1"/>
  <c r="E209"/>
  <c r="E213" s="1"/>
  <c r="Y206"/>
  <c r="X206"/>
  <c r="W206"/>
  <c r="V206"/>
  <c r="Y205"/>
  <c r="X205"/>
  <c r="W205"/>
  <c r="V205"/>
  <c r="Y204"/>
  <c r="X204"/>
  <c r="W204"/>
  <c r="V204"/>
  <c r="Y203"/>
  <c r="X203"/>
  <c r="W203"/>
  <c r="V203"/>
  <c r="Y202"/>
  <c r="X202"/>
  <c r="W202"/>
  <c r="V202"/>
  <c r="Y201"/>
  <c r="X201"/>
  <c r="W201"/>
  <c r="V201"/>
  <c r="Y200"/>
  <c r="X200"/>
  <c r="W200"/>
  <c r="V200"/>
  <c r="Y199"/>
  <c r="X199"/>
  <c r="W199"/>
  <c r="V199"/>
  <c r="Y198"/>
  <c r="X198"/>
  <c r="W198"/>
  <c r="V198"/>
  <c r="Y197"/>
  <c r="X197"/>
  <c r="W197"/>
  <c r="V197"/>
  <c r="Y196"/>
  <c r="X196"/>
  <c r="W196"/>
  <c r="V196"/>
  <c r="Y195"/>
  <c r="X195"/>
  <c r="W195"/>
  <c r="V195"/>
  <c r="Y194"/>
  <c r="X194"/>
  <c r="W194"/>
  <c r="V194"/>
  <c r="Y193"/>
  <c r="X193"/>
  <c r="W193"/>
  <c r="V193"/>
  <c r="Y192"/>
  <c r="X192"/>
  <c r="W192"/>
  <c r="V192"/>
  <c r="Y191"/>
  <c r="X191"/>
  <c r="W191"/>
  <c r="V191"/>
  <c r="Y190"/>
  <c r="X190"/>
  <c r="W190"/>
  <c r="V190"/>
  <c r="Y189"/>
  <c r="X189"/>
  <c r="W189"/>
  <c r="V189"/>
  <c r="Y188"/>
  <c r="X188"/>
  <c r="W188"/>
  <c r="V188"/>
  <c r="Y187"/>
  <c r="X187"/>
  <c r="W187"/>
  <c r="V187"/>
  <c r="Y186"/>
  <c r="X186"/>
  <c r="W186"/>
  <c r="V186"/>
  <c r="Y185"/>
  <c r="X185"/>
  <c r="W185"/>
  <c r="V185"/>
  <c r="Y184"/>
  <c r="X184"/>
  <c r="W184"/>
  <c r="V184"/>
  <c r="Y183"/>
  <c r="X183"/>
  <c r="W183"/>
  <c r="V183"/>
  <c r="Y182"/>
  <c r="X182"/>
  <c r="W182"/>
  <c r="V182"/>
  <c r="Y181"/>
  <c r="X181"/>
  <c r="W181"/>
  <c r="V181"/>
  <c r="Y180"/>
  <c r="X180"/>
  <c r="W180"/>
  <c r="V180"/>
  <c r="Y179"/>
  <c r="X179"/>
  <c r="W179"/>
  <c r="V179"/>
  <c r="Y178"/>
  <c r="X178"/>
  <c r="W178"/>
  <c r="V178"/>
  <c r="Y177"/>
  <c r="X177"/>
  <c r="W177"/>
  <c r="V177"/>
  <c r="Y176"/>
  <c r="X176"/>
  <c r="W176"/>
  <c r="V176"/>
  <c r="Y175"/>
  <c r="X175"/>
  <c r="W175"/>
  <c r="V175"/>
  <c r="Y174"/>
  <c r="X174"/>
  <c r="W174"/>
  <c r="V174"/>
  <c r="Y173"/>
  <c r="X173"/>
  <c r="W173"/>
  <c r="V173"/>
  <c r="Y172"/>
  <c r="X172"/>
  <c r="W172"/>
  <c r="V172"/>
  <c r="Y171"/>
  <c r="X171"/>
  <c r="W171"/>
  <c r="V171"/>
  <c r="Y170"/>
  <c r="X170"/>
  <c r="W170"/>
  <c r="V170"/>
  <c r="Y169"/>
  <c r="X169"/>
  <c r="W169"/>
  <c r="V169"/>
  <c r="Y168"/>
  <c r="X168"/>
  <c r="W168"/>
  <c r="V168"/>
  <c r="Y167"/>
  <c r="X167"/>
  <c r="W167"/>
  <c r="V167"/>
  <c r="Y166"/>
  <c r="X166"/>
  <c r="W166"/>
  <c r="V166"/>
  <c r="Y165"/>
  <c r="X165"/>
  <c r="W165"/>
  <c r="V165"/>
  <c r="Y164"/>
  <c r="X164"/>
  <c r="W164"/>
  <c r="V164"/>
  <c r="Y163"/>
  <c r="X163"/>
  <c r="W163"/>
  <c r="V163"/>
  <c r="Y162"/>
  <c r="X162"/>
  <c r="W162"/>
  <c r="V162"/>
  <c r="Y161"/>
  <c r="X161"/>
  <c r="W161"/>
  <c r="V161"/>
  <c r="Y160"/>
  <c r="X160"/>
  <c r="W160"/>
  <c r="V160"/>
  <c r="Y159"/>
  <c r="X159"/>
  <c r="W159"/>
  <c r="V159"/>
  <c r="Y158"/>
  <c r="X158"/>
  <c r="W158"/>
  <c r="V158"/>
  <c r="Y157"/>
  <c r="X157"/>
  <c r="W157"/>
  <c r="V157"/>
  <c r="Y156"/>
  <c r="X156"/>
  <c r="W156"/>
  <c r="V156"/>
  <c r="Y155"/>
  <c r="X155"/>
  <c r="W155"/>
  <c r="V155"/>
  <c r="Y154"/>
  <c r="X154"/>
  <c r="W154"/>
  <c r="V154"/>
  <c r="Y153"/>
  <c r="X153"/>
  <c r="W153"/>
  <c r="V153"/>
  <c r="Y152"/>
  <c r="X152"/>
  <c r="W152"/>
  <c r="V152"/>
  <c r="Y151"/>
  <c r="X151"/>
  <c r="W151"/>
  <c r="V151"/>
  <c r="Y150"/>
  <c r="X150"/>
  <c r="W150"/>
  <c r="V150"/>
  <c r="Y149"/>
  <c r="X149"/>
  <c r="W149"/>
  <c r="V149"/>
  <c r="Y148"/>
  <c r="X148"/>
  <c r="W148"/>
  <c r="V148"/>
  <c r="Y147"/>
  <c r="X147"/>
  <c r="W147"/>
  <c r="V147"/>
  <c r="Y146"/>
  <c r="X146"/>
  <c r="W146"/>
  <c r="V146"/>
  <c r="Y145"/>
  <c r="X145"/>
  <c r="W145"/>
  <c r="V145"/>
  <c r="Y144"/>
  <c r="X144"/>
  <c r="W144"/>
  <c r="V144"/>
  <c r="Y143"/>
  <c r="X143"/>
  <c r="W143"/>
  <c r="V143"/>
  <c r="Y142"/>
  <c r="X142"/>
  <c r="W142"/>
  <c r="V142"/>
  <c r="Y141"/>
  <c r="X141"/>
  <c r="W141"/>
  <c r="V141"/>
  <c r="Y140"/>
  <c r="X140"/>
  <c r="W140"/>
  <c r="V140"/>
  <c r="Y139"/>
  <c r="X139"/>
  <c r="W139"/>
  <c r="V139"/>
  <c r="Y138"/>
  <c r="X138"/>
  <c r="W138"/>
  <c r="V138"/>
  <c r="Y137"/>
  <c r="X137"/>
  <c r="W137"/>
  <c r="V137"/>
  <c r="Y136"/>
  <c r="X136"/>
  <c r="W136"/>
  <c r="V136"/>
  <c r="Y135"/>
  <c r="X135"/>
  <c r="W135"/>
  <c r="V135"/>
  <c r="Y134"/>
  <c r="X134"/>
  <c r="W134"/>
  <c r="V134"/>
  <c r="Y133"/>
  <c r="X133"/>
  <c r="W133"/>
  <c r="V133"/>
  <c r="Y132"/>
  <c r="X132"/>
  <c r="W132"/>
  <c r="V132"/>
  <c r="Y131"/>
  <c r="X131"/>
  <c r="W131"/>
  <c r="V131"/>
  <c r="Y130"/>
  <c r="X130"/>
  <c r="W130"/>
  <c r="V130"/>
  <c r="Y129"/>
  <c r="X129"/>
  <c r="W129"/>
  <c r="V129"/>
  <c r="Y128"/>
  <c r="X128"/>
  <c r="W128"/>
  <c r="V128"/>
  <c r="Y127"/>
  <c r="X127"/>
  <c r="W127"/>
  <c r="V127"/>
  <c r="Y126"/>
  <c r="X126"/>
  <c r="W126"/>
  <c r="V126"/>
  <c r="Y125"/>
  <c r="X125"/>
  <c r="W125"/>
  <c r="V125"/>
  <c r="Y124"/>
  <c r="X124"/>
  <c r="W124"/>
  <c r="V124"/>
  <c r="Y123"/>
  <c r="X123"/>
  <c r="W123"/>
  <c r="V123"/>
  <c r="Y122"/>
  <c r="X122"/>
  <c r="W122"/>
  <c r="V122"/>
  <c r="Y121"/>
  <c r="X121"/>
  <c r="W121"/>
  <c r="V121"/>
  <c r="Y120"/>
  <c r="X120"/>
  <c r="W120"/>
  <c r="V120"/>
  <c r="Y119"/>
  <c r="X119"/>
  <c r="W119"/>
  <c r="V119"/>
  <c r="Y118"/>
  <c r="X118"/>
  <c r="W118"/>
  <c r="V118"/>
  <c r="Y117"/>
  <c r="X117"/>
  <c r="W117"/>
  <c r="V117"/>
  <c r="Y116"/>
  <c r="X116"/>
  <c r="W116"/>
  <c r="V116"/>
  <c r="Y115"/>
  <c r="X115"/>
  <c r="W115"/>
  <c r="V115"/>
  <c r="Y114"/>
  <c r="X114"/>
  <c r="W114"/>
  <c r="V114"/>
  <c r="Y113"/>
  <c r="X113"/>
  <c r="W113"/>
  <c r="V113"/>
  <c r="Y112"/>
  <c r="X112"/>
  <c r="W112"/>
  <c r="V112"/>
  <c r="Y111"/>
  <c r="X111"/>
  <c r="W111"/>
  <c r="V111"/>
  <c r="Y110"/>
  <c r="X110"/>
  <c r="W110"/>
  <c r="V110"/>
  <c r="Y109"/>
  <c r="X109"/>
  <c r="W109"/>
  <c r="V109"/>
  <c r="Y108"/>
  <c r="X108"/>
  <c r="W108"/>
  <c r="V108"/>
  <c r="Y107"/>
  <c r="X107"/>
  <c r="W107"/>
  <c r="V107"/>
  <c r="Y106"/>
  <c r="X106"/>
  <c r="W106"/>
  <c r="V106"/>
  <c r="Y105"/>
  <c r="X105"/>
  <c r="W105"/>
  <c r="V105"/>
  <c r="Y104"/>
  <c r="X104"/>
  <c r="W104"/>
  <c r="V104"/>
  <c r="Y103"/>
  <c r="X103"/>
  <c r="W103"/>
  <c r="V103"/>
  <c r="Y102"/>
  <c r="X102"/>
  <c r="W102"/>
  <c r="V102"/>
  <c r="Y101"/>
  <c r="X101"/>
  <c r="W101"/>
  <c r="V101"/>
  <c r="Y100"/>
  <c r="X100"/>
  <c r="W100"/>
  <c r="V100"/>
  <c r="Y99"/>
  <c r="X99"/>
  <c r="W99"/>
  <c r="V99"/>
  <c r="Y98"/>
  <c r="X98"/>
  <c r="W98"/>
  <c r="V98"/>
  <c r="Y97"/>
  <c r="X97"/>
  <c r="W97"/>
  <c r="V97"/>
  <c r="Y96"/>
  <c r="X96"/>
  <c r="W96"/>
  <c r="V96"/>
  <c r="Y95"/>
  <c r="X95"/>
  <c r="W95"/>
  <c r="V95"/>
  <c r="Y94"/>
  <c r="X94"/>
  <c r="W94"/>
  <c r="V94"/>
  <c r="Y93"/>
  <c r="X93"/>
  <c r="W93"/>
  <c r="V93"/>
  <c r="Y92"/>
  <c r="X92"/>
  <c r="W92"/>
  <c r="V92"/>
  <c r="Y91"/>
  <c r="X91"/>
  <c r="W91"/>
  <c r="V91"/>
  <c r="Y90"/>
  <c r="X90"/>
  <c r="W90"/>
  <c r="V90"/>
  <c r="Y89"/>
  <c r="X89"/>
  <c r="W89"/>
  <c r="V89"/>
  <c r="Y88"/>
  <c r="X88"/>
  <c r="W88"/>
  <c r="V88"/>
  <c r="Y87"/>
  <c r="X87"/>
  <c r="W87"/>
  <c r="V87"/>
  <c r="Y86"/>
  <c r="X86"/>
  <c r="W86"/>
  <c r="V86"/>
  <c r="Y85"/>
  <c r="X85"/>
  <c r="W85"/>
  <c r="V85"/>
  <c r="Y84"/>
  <c r="X84"/>
  <c r="W84"/>
  <c r="V84"/>
  <c r="Y83"/>
  <c r="X83"/>
  <c r="W83"/>
  <c r="V83"/>
  <c r="Y82"/>
  <c r="X82"/>
  <c r="W82"/>
  <c r="V82"/>
  <c r="Y81"/>
  <c r="X81"/>
  <c r="W81"/>
  <c r="V81"/>
  <c r="Y80"/>
  <c r="X80"/>
  <c r="W80"/>
  <c r="V80"/>
  <c r="Y79"/>
  <c r="X79"/>
  <c r="W79"/>
  <c r="V79"/>
  <c r="Y78"/>
  <c r="X78"/>
  <c r="W78"/>
  <c r="V78"/>
  <c r="Y77"/>
  <c r="X77"/>
  <c r="W77"/>
  <c r="V77"/>
  <c r="Y76"/>
  <c r="X76"/>
  <c r="W76"/>
  <c r="V76"/>
  <c r="Y75"/>
  <c r="X75"/>
  <c r="W75"/>
  <c r="V75"/>
  <c r="Y74"/>
  <c r="X74"/>
  <c r="W74"/>
  <c r="V74"/>
  <c r="Y73"/>
  <c r="X73"/>
  <c r="W73"/>
  <c r="V73"/>
  <c r="Y72"/>
  <c r="X72"/>
  <c r="W72"/>
  <c r="V72"/>
  <c r="Y71"/>
  <c r="X71"/>
  <c r="W71"/>
  <c r="V71"/>
  <c r="Y70"/>
  <c r="X70"/>
  <c r="W70"/>
  <c r="V70"/>
  <c r="Y69"/>
  <c r="X69"/>
  <c r="W69"/>
  <c r="V69"/>
  <c r="Y68"/>
  <c r="X68"/>
  <c r="W68"/>
  <c r="V68"/>
  <c r="Y67"/>
  <c r="X67"/>
  <c r="W67"/>
  <c r="V67"/>
  <c r="Y66"/>
  <c r="X66"/>
  <c r="W66"/>
  <c r="V66"/>
  <c r="Y65"/>
  <c r="X65"/>
  <c r="W65"/>
  <c r="V65"/>
  <c r="Y64"/>
  <c r="X64"/>
  <c r="W64"/>
  <c r="V64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Y9"/>
  <c r="X9"/>
  <c r="W9"/>
  <c r="V9"/>
  <c r="A9"/>
  <c r="Y8"/>
  <c r="X8"/>
  <c r="W8"/>
  <c r="V8"/>
  <c r="F69" i="38"/>
  <c r="E69"/>
  <c r="F68"/>
  <c r="E68"/>
  <c r="F67"/>
  <c r="E67"/>
  <c r="F66"/>
  <c r="F70" s="1"/>
  <c r="E66"/>
  <c r="E70" s="1"/>
  <c r="Y63"/>
  <c r="X63"/>
  <c r="W63"/>
  <c r="V63"/>
  <c r="Y62"/>
  <c r="X62"/>
  <c r="W62"/>
  <c r="V62"/>
  <c r="Y61"/>
  <c r="X61"/>
  <c r="W61"/>
  <c r="V61"/>
  <c r="Y60"/>
  <c r="X60"/>
  <c r="W60"/>
  <c r="V60"/>
  <c r="Y59"/>
  <c r="X59"/>
  <c r="W59"/>
  <c r="V59"/>
  <c r="Y58"/>
  <c r="X58"/>
  <c r="W58"/>
  <c r="V58"/>
  <c r="Y57"/>
  <c r="X57"/>
  <c r="W57"/>
  <c r="V57"/>
  <c r="Y56"/>
  <c r="X56"/>
  <c r="W56"/>
  <c r="V56"/>
  <c r="Y55"/>
  <c r="X55"/>
  <c r="W55"/>
  <c r="V55"/>
  <c r="Y54"/>
  <c r="X54"/>
  <c r="W54"/>
  <c r="V54"/>
  <c r="Y53"/>
  <c r="X53"/>
  <c r="W53"/>
  <c r="V53"/>
  <c r="Y52"/>
  <c r="X52"/>
  <c r="W52"/>
  <c r="V52"/>
  <c r="Y51"/>
  <c r="X51"/>
  <c r="W51"/>
  <c r="V51"/>
  <c r="Y50"/>
  <c r="X50"/>
  <c r="W50"/>
  <c r="V50"/>
  <c r="Y49"/>
  <c r="X49"/>
  <c r="W49"/>
  <c r="V49"/>
  <c r="Y48"/>
  <c r="X48"/>
  <c r="W48"/>
  <c r="V48"/>
  <c r="Y47"/>
  <c r="X47"/>
  <c r="W47"/>
  <c r="V47"/>
  <c r="Y46"/>
  <c r="X46"/>
  <c r="W46"/>
  <c r="V46"/>
  <c r="Y45"/>
  <c r="X45"/>
  <c r="W45"/>
  <c r="V45"/>
  <c r="Y44"/>
  <c r="X44"/>
  <c r="W44"/>
  <c r="V44"/>
  <c r="Y43"/>
  <c r="X43"/>
  <c r="W43"/>
  <c r="V43"/>
  <c r="Y42"/>
  <c r="X42"/>
  <c r="W42"/>
  <c r="V42"/>
  <c r="Y41"/>
  <c r="X41"/>
  <c r="W41"/>
  <c r="V41"/>
  <c r="Y40"/>
  <c r="X40"/>
  <c r="W40"/>
  <c r="V40"/>
  <c r="Y39"/>
  <c r="X39"/>
  <c r="W39"/>
  <c r="V39"/>
  <c r="Y38"/>
  <c r="X38"/>
  <c r="W38"/>
  <c r="V38"/>
  <c r="Y37"/>
  <c r="X37"/>
  <c r="W37"/>
  <c r="V37"/>
  <c r="Y36"/>
  <c r="X36"/>
  <c r="W36"/>
  <c r="V36"/>
  <c r="Y35"/>
  <c r="X35"/>
  <c r="W35"/>
  <c r="V35"/>
  <c r="Y34"/>
  <c r="X34"/>
  <c r="W34"/>
  <c r="V34"/>
  <c r="Y33"/>
  <c r="X33"/>
  <c r="W33"/>
  <c r="V33"/>
  <c r="Y32"/>
  <c r="X32"/>
  <c r="W32"/>
  <c r="V32"/>
  <c r="Y31"/>
  <c r="X31"/>
  <c r="W31"/>
  <c r="V31"/>
  <c r="Y30"/>
  <c r="X30"/>
  <c r="W30"/>
  <c r="V30"/>
  <c r="Y29"/>
  <c r="X29"/>
  <c r="W29"/>
  <c r="V29"/>
  <c r="Y28"/>
  <c r="X28"/>
  <c r="W28"/>
  <c r="V28"/>
  <c r="Y27"/>
  <c r="X27"/>
  <c r="W27"/>
  <c r="V27"/>
  <c r="Y26"/>
  <c r="X26"/>
  <c r="W26"/>
  <c r="V26"/>
  <c r="Y25"/>
  <c r="X25"/>
  <c r="W25"/>
  <c r="V25"/>
  <c r="Y24"/>
  <c r="X24"/>
  <c r="W24"/>
  <c r="V24"/>
  <c r="Y23"/>
  <c r="X23"/>
  <c r="W23"/>
  <c r="V23"/>
  <c r="Y22"/>
  <c r="X22"/>
  <c r="W22"/>
  <c r="V22"/>
  <c r="Y21"/>
  <c r="X21"/>
  <c r="W21"/>
  <c r="V21"/>
  <c r="Y20"/>
  <c r="X20"/>
  <c r="W20"/>
  <c r="V20"/>
  <c r="Y19"/>
  <c r="X19"/>
  <c r="W19"/>
  <c r="V19"/>
  <c r="Y18"/>
  <c r="X18"/>
  <c r="W18"/>
  <c r="V18"/>
  <c r="Y17"/>
  <c r="X17"/>
  <c r="W17"/>
  <c r="V17"/>
  <c r="Y16"/>
  <c r="X16"/>
  <c r="W16"/>
  <c r="V16"/>
  <c r="Y15"/>
  <c r="X15"/>
  <c r="W15"/>
  <c r="V15"/>
  <c r="Y14"/>
  <c r="X14"/>
  <c r="W14"/>
  <c r="V14"/>
  <c r="Y13"/>
  <c r="X13"/>
  <c r="W13"/>
  <c r="V13"/>
  <c r="Y12"/>
  <c r="X12"/>
  <c r="W12"/>
  <c r="V12"/>
  <c r="Y11"/>
  <c r="X11"/>
  <c r="W11"/>
  <c r="V11"/>
  <c r="Y10"/>
  <c r="X10"/>
  <c r="W10"/>
  <c r="V10"/>
  <c r="Y9"/>
  <c r="X9"/>
  <c r="W9"/>
  <c r="V9"/>
  <c r="A9"/>
  <c r="Y8"/>
  <c r="X8"/>
  <c r="W8"/>
  <c r="V8"/>
  <c r="F40" i="37"/>
  <c r="E40"/>
  <c r="F39"/>
  <c r="E39"/>
  <c r="F38"/>
  <c r="F41" s="1"/>
  <c r="E38"/>
  <c r="E41" s="1"/>
  <c r="Z35"/>
  <c r="Y35"/>
  <c r="X35"/>
  <c r="W35"/>
  <c r="Z34"/>
  <c r="Y34"/>
  <c r="X34"/>
  <c r="W34"/>
  <c r="Z33"/>
  <c r="Y33"/>
  <c r="X33"/>
  <c r="W33"/>
  <c r="Z32"/>
  <c r="Y32"/>
  <c r="X32"/>
  <c r="W32"/>
  <c r="Z31"/>
  <c r="Y31"/>
  <c r="X31"/>
  <c r="W31"/>
  <c r="Z30"/>
  <c r="Y30"/>
  <c r="X30"/>
  <c r="W30"/>
  <c r="Z29"/>
  <c r="Y29"/>
  <c r="X29"/>
  <c r="W29"/>
  <c r="Z28"/>
  <c r="Y28"/>
  <c r="X28"/>
  <c r="W28"/>
  <c r="Z27"/>
  <c r="Y27"/>
  <c r="X27"/>
  <c r="W27"/>
  <c r="Z26"/>
  <c r="Y26"/>
  <c r="X26"/>
  <c r="W26"/>
  <c r="Z25"/>
  <c r="Y25"/>
  <c r="X25"/>
  <c r="W25"/>
  <c r="Z24"/>
  <c r="Y24"/>
  <c r="X24"/>
  <c r="W24"/>
  <c r="Z23"/>
  <c r="Y23"/>
  <c r="X23"/>
  <c r="W23"/>
  <c r="Z22"/>
  <c r="Y22"/>
  <c r="X22"/>
  <c r="W22"/>
  <c r="Z21"/>
  <c r="Y21"/>
  <c r="X21"/>
  <c r="W21"/>
  <c r="Z20"/>
  <c r="Y20"/>
  <c r="X20"/>
  <c r="W20"/>
  <c r="Z19"/>
  <c r="Y19"/>
  <c r="X19"/>
  <c r="W19"/>
  <c r="Z18"/>
  <c r="Y18"/>
  <c r="X18"/>
  <c r="W18"/>
  <c r="Z17"/>
  <c r="Y17"/>
  <c r="X17"/>
  <c r="W17"/>
  <c r="Z16"/>
  <c r="Y16"/>
  <c r="X16"/>
  <c r="W16"/>
  <c r="Z15"/>
  <c r="Y15"/>
  <c r="X15"/>
  <c r="W15"/>
  <c r="Z14"/>
  <c r="Y14"/>
  <c r="X14"/>
  <c r="W14"/>
  <c r="Z13"/>
  <c r="Y13"/>
  <c r="X13"/>
  <c r="W13"/>
  <c r="Z12"/>
  <c r="Y12"/>
  <c r="X12"/>
  <c r="W12"/>
  <c r="Z11"/>
  <c r="Y11"/>
  <c r="X11"/>
  <c r="W11"/>
  <c r="Z10"/>
  <c r="Y10"/>
  <c r="X10"/>
  <c r="W10"/>
  <c r="Z9"/>
  <c r="Y9"/>
  <c r="X9"/>
  <c r="W9"/>
  <c r="A9"/>
  <c r="Z8"/>
  <c r="Y8"/>
  <c r="X8"/>
  <c r="W8"/>
  <c r="A10" i="38" l="1"/>
  <c r="F221" i="47"/>
  <c r="A10" i="37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10" i="39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F217" i="47"/>
  <c r="E219"/>
  <c r="E221" s="1"/>
  <c r="A11" i="4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1" i="38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83" i="39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10" i="4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E217" i="47" l="1"/>
</calcChain>
</file>

<file path=xl/comments1.xml><?xml version="1.0" encoding="utf-8"?>
<comments xmlns="http://schemas.openxmlformats.org/spreadsheetml/2006/main">
  <authors>
    <author>MoZarD</author>
  </authors>
  <commentList>
    <comment ref="F4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ไม่นำเสนอการวิเคราะห์สภาวการณ์และศักยภาพ ซึ่งเป็นกระบวนการสำคัญในการกำหนดข้อมูลชี้นำการวางแผนยุทธศาสตร์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จังหวัดที่นำเสนอปัญหาส่วนมาไม่ระบุพื้นที่ของปัญหา และไม่ระบุความรุนแรงของปัญหา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ไม่มีการนำเสนอข้อมูล และวิเคราะห์ เพียงแต่บอก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ไม่มีนำเสนอข้อมูล และกระบวนการ เพียงแต่บอกว่าเปลี่ยนวิธีการวิเคราะห์</t>
        </r>
      </text>
    </comment>
    <comment ref="H7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ไม่ทำกระบวนการ SWOT </t>
        </r>
      </text>
    </comment>
    <comment ref="D8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ทุกจังหวัดไม่มีการระบุปัญหา+ความต้องการของประชาชนจากการทำประชาคม</t>
        </r>
      </text>
    </comment>
    <comment ref="D9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หลายจังหวัดยังขาดข้อมูลที่เอื้อต่อการกำหนดวิสัยทัศน์ ทั้งด้านปัญหา และศักยภาพพื้นที่</t>
        </r>
      </text>
    </comment>
    <comment ref="F9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วิสัยทัศน์มีแนวโน้มความเป็นไปได้สูง แต่ในแผนยังมิได้ทำเสนอข้อมูลเพื่อสนับสนุน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ยังไม่มีข้อมูลสนับสนุนแนวโน้มการเป็นศูนย์กลางการค้า การลงทุนในอุตสาหกรรมสะอาดของภูมิภาคเอเซียอาคเนย์ ซึ่งจะทำให้วิสัยทัศน์นี้เป็นไปไม่ได้ใน 3-4 ปีข้างหน้า</t>
        </r>
      </text>
    </comment>
    <comment ref="H9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ยังขาดข้อมูลสนับสนุนแนวโน้มการเป็นศูนย์กลางการค้าการลงุทนและอุตสาหกรรมที่ใช้เทคโนโลยีสะอาด จึงอาจทำให้ไม่บรรลุวิสัยทัศน์นี้ได้ใน 3-4 ปี ข้างหน้า และปัจจุบันยังมีปัญหาในเรื่องของน้ำเสียจากภาคอุตสาหกรรมและเกษตร</t>
        </r>
      </text>
    </comment>
    <comment ref="D11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บางครั้งกำหนดวิสัยทัศน์ แบบ Ideal ซึ่งประเด็นยุทธศาสตร์ไปไม่ถึง/ไม่ชัดเจนตามนั้น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ไม่มีตัวใดสื่อว่าจะไปถึงวิสัยทัศน์การเป็นศูนย์กลางในเอเซียอาคเนย์ได้</t>
        </r>
      </text>
    </comment>
    <comment ref="H11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เน้นการเพิ่มมูลค่าการท่องเที่ยวมากกว่า การอนุรักษ์มรดกโลก และการค้า การลงทุน อุตสาหกรรมไม่สื่อถือการเน้นใช้เทคโนโลยีสะอาดตามวิสัยทัศน์เลย</t>
        </r>
      </text>
    </comment>
    <comment ref="I11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ประเด็นยุทธศาสตร์ไม่ค่อยสื่อถึงการมุ่งสู่เป้าหมายวัสัยทัศน์ เท่าที่ควร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บางจังหวัดก็สื่อชัด แต่ไม่ไม่สะท้อนให้เห็นว่าจะบรรลุตามวิสัยทัศน์เลย</t>
        </r>
      </text>
    </comment>
    <comment ref="D15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ชัดว่าจะบรรลุอะไรใน 4 ปี แต่อาจจะไม่สอดคล้องกับการบรรลุวิสัยทัศน์มากนัก เข่นในหลายจังหวัดต้องการเป็นผู้นำสินค้าอาหารปลอดภัย แต่วัดประเมินค่าเฉพาะ GAP ซึ่งเป็นเรื่องของการเกษตร แต่ในห่วงโซ่ของอาหาร ได้แก่ การแปรรูป การขนส่ง ไม่ได้ประเมินคุณภาพ GMPหรือHACCP  และ Accountability ซึ่งเป็นตัวชี้วัดตามสากลนิยม</t>
        </r>
      </text>
    </comment>
    <comment ref="F16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ส่วนมากวัดความสำเร็จการดำเนินโครงการ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ส่วนมากวัดความสำเร็จการดำเนินโครงการ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โครงการในระดับท้องถิ่น ส่วนมากเสนอมาเป็นวงเงินไม่มีรายชื่อโครงการ แสดงว่ายังขาดการบูรณาการในพื้นที่/อาจยังไม่ผ่านการประชาคมโครงการทั้งหมด
และที่มีรายชื่อโครงการอยู่ ก็ยังไม่สะท้อนกลยุทธ์ หรือยุทธศาสตร์มากนัก</t>
        </r>
      </text>
    </comment>
    <comment ref="I20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ไม่มีบัญชีรายการชุดโครงการในแหล่งงบประมาณที่ 3 (ท้องถิ่น) เสนอเพียงเป็นโครงการบูรณาการตามชื่อประเด็นยุทธศาสตร์ แสดงว่ายังไม่ผ่านการประชาคมทั้งแผนงาน</t>
        </r>
      </text>
    </comment>
    <comment ref="D23" authorId="0">
      <text>
        <r>
          <rPr>
            <b/>
            <sz val="8"/>
            <color indexed="81"/>
            <rFont val="Tahoma"/>
            <family val="2"/>
          </rPr>
          <t>MoZarD:</t>
        </r>
        <r>
          <rPr>
            <sz val="8"/>
            <color indexed="81"/>
            <rFont val="Tahoma"/>
            <family val="2"/>
          </rPr>
          <t xml:space="preserve">
ส่วนมากยังคงมีโครงการที่ขัดเงื่อนไข/ห้ามเสนอ ได้แก่ โครงสร้างพื้นฐาน(ขุดลอกคูคลอง สร้างถนนฯลฯ)</t>
        </r>
      </text>
    </comment>
  </commentList>
</comments>
</file>

<file path=xl/sharedStrings.xml><?xml version="1.0" encoding="utf-8"?>
<sst xmlns="http://schemas.openxmlformats.org/spreadsheetml/2006/main" count="5875" uniqueCount="2209">
  <si>
    <t>(4) กิจกรรมฝึกอบรมเยาวชนสัมพันธ์ต้านภัยยาเสพติด (2,063,600 บาท)</t>
  </si>
  <si>
    <t>(6) กิจกรรมฝึกอบรมเพิ่มประสิทธิภาพกำลังพลด้านยุทธวิธี (758,400 บาท)</t>
  </si>
  <si>
    <t>(7) กิจกรรมบูรณาการเพื่อตรวจสอบปราบปรามจับกุมดำเนินคดีคนต่างด้าวที่ลักลอบทำงานโดยไม่ได้รับอนุญาต (1,150,000 บาท)</t>
  </si>
  <si>
    <t xml:space="preserve">(1) กิจกรรมบริหารจัดการศูนย์ศึกษาธรรมชาติและอนุรักษ์ป่าชายเลนเพื่อการท่องเที่ยวเชิงนิเวศจังหวัดชลบุรี </t>
  </si>
  <si>
    <t>โครงการอนุรักษ์ ฟื้นฟู พื้นที่ป่าไม้  และชายฝั่งทะเล (42,478,250 บาท)</t>
  </si>
  <si>
    <t>(2) กิจกรรมอนุรักษ์พันธุกรรมพืชอันเนื่องมาจากพระราชดำริสมเด็จพระเทพรัตนราชสุดาฯ สยามบรมราชกุมารี</t>
  </si>
  <si>
    <t>(3) กิจกรรมพลังงานทดแทน  (เตาเผาถ่าน-น้ำส้มควันไม้)</t>
  </si>
  <si>
    <t>(4) กิจกรรมพัฒนาศึกษาเรียนรู้ และแปรรูปสมุนไพรพื้นบ้าน</t>
  </si>
  <si>
    <t>(5) กิจกรรมจัดทำพื้นที่สาธิตและเผยแพร่การใช้พลังงานทดแทน เพื่อส่งเสริมคุณภาพสิ่งแวดล้อม และลดภาวะโลกร้อน</t>
  </si>
  <si>
    <t>ส่งเสริมภูมิปัญญาท้องถิ่น</t>
  </si>
  <si>
    <t>(6) กิจกรรมจัดสร้างที่อยู่อาศัยสัตว์ทะเล</t>
  </si>
  <si>
    <t>(7) โครงการฟื้นฟูและอนุรักษ์ทรัพยากรธรรมชาติและสิ่งแวดล้อมทางทะเล</t>
  </si>
  <si>
    <t>(8) กิจกรรมปลูกต้นไม้เฉลิมพระเกียรติ</t>
  </si>
  <si>
    <t xml:space="preserve">(9) กิจกรรมปลูกไม้ป่าสมุนไพรอเนกประสงค์เฉลิมพระเกียรติสมเด็จพระนางเจ้าพระบรมราชินีนาถ เนื่องในวโรกาสเฉลิมพระชนมพรรษา 80 พรรษา </t>
  </si>
  <si>
    <t xml:space="preserve">(10) กิจกรรมปฏิบัติการอนุรักษ์ทรัพยากรธรรมชาติและสิ่งแวดล้อม </t>
  </si>
  <si>
    <t>อนุรักษ์ทรัพยากร</t>
  </si>
  <si>
    <t>โครงการลดมลภาวะและเสริมสร้างคุณภาพสิ่งแวดล้อม (30,300,000 บาท)</t>
  </si>
  <si>
    <t>พัฒนาสิ่งแวดล้อมและคุณภาพชีวิต</t>
  </si>
  <si>
    <t>ส่งเสริมคุณภาพสิ่งแวดล้อม</t>
  </si>
  <si>
    <t>(1) กิจกรรมกำจัดขยะชุมชน โดยชุมชน</t>
  </si>
  <si>
    <t>(2) กิจกรรมก่อสร้างเตาเผาขยะ</t>
  </si>
  <si>
    <t>โครงการส่งเสริมกิจกรรมและพัฒนาศักยภาพด้านการท่องเที่ยว (62,600,000 บาท)</t>
  </si>
  <si>
    <t xml:space="preserve">(1) กิจกรรมจัดทำป้ายแหล่งท่องเที่ยวจากเส้นทางสายหลักเข้าสู่แหล่งท่องเที่ยว </t>
  </si>
  <si>
    <t>(2) กิจกรรมร่วมงานส่งเสริมการขายตลาดในประเทศ</t>
  </si>
  <si>
    <t xml:space="preserve">(3) กิจกรรมโฆษณา ประชาสัมพันธ์การท่องเที่ยวจังหวัดชลบุรี </t>
  </si>
  <si>
    <t>(4) กิจกรรมปรับปรุงภูมิทัศน์และต่อเติมอาคารปฏิบัติธรรม โครงการพระพุทธมหาวชิรอุตตโมภาสศาสดา</t>
  </si>
  <si>
    <t>(5) กิจกรรมซ่อมแซมบูรณะพระพุทธมหาวชิรอุตตโมภาสศาสดา และหน้าผาเขาชีจรรย์</t>
  </si>
  <si>
    <t>(6) กิจกรรมพัฒนาวงแหวนการท่องเที่ยวเส้นทางธรรมชาติสวนผีเสื้อเขาเขียว อ่างเก็บน้ำบางพระ</t>
  </si>
  <si>
    <t>(7) กิจกรรมพัฒนาและปรับปรุงแหล่งท่องเที่ยวโบราณสถานที่สำคัญ</t>
  </si>
  <si>
    <t>(8) กิจกรรมพัฒนาสถานที่ท่องเที่ยวอ่าวอัษฏางค์</t>
  </si>
  <si>
    <t xml:space="preserve">(9) กิจกรรมพัฒนาศักยภาพการท่องเที่ยวอำเภอบ่อทอง </t>
  </si>
  <si>
    <t xml:space="preserve"> โครงการส่งเสริมและพัฒนาภาคเกษตรกรรม  (31,380,495 บาท)</t>
  </si>
  <si>
    <t>(1) กิจกรรมพัฒนากระบวนการผลิตสินค้าเกษตรให้ได้มาตรฐานและเพิ่มมูลค่าสินค้าเกษตร</t>
  </si>
  <si>
    <t>(2) กิจกรรมเพิ่มประสิทธิภาพการผลิตพืชที่สำคัญของจังหวัด  (มันสำปะหลัง,สับปะรด)</t>
  </si>
  <si>
    <t>(3) กิจกรรมอนุรักษ์พันธุ์ควายและสืบสานประเพณีวิ่งควายจังหวัดชลบุรี</t>
  </si>
  <si>
    <t>(4) กิจกรรมพัฒนาศักยภาพการผลิตอ้อย</t>
  </si>
  <si>
    <t>(5) กิจกรรมส่งเสริมการปลูกปาล์มน้ำมัน</t>
  </si>
  <si>
    <t>(6) กิจกรรมส่งเสริมพัฒนาการผลิตข้าวครบวงจร(ต้นแบบ)</t>
  </si>
  <si>
    <t>(7) กิจกรรมพัฒนาเกษตรกรต้นแบบผลิตกล้วยไม้ตัดดอก</t>
  </si>
  <si>
    <t xml:space="preserve">(8) กิจกรรมเข้าถึงประชาชนและคาราวานแก้จนจังหวัดชลบุรี  </t>
  </si>
  <si>
    <t>(9) กิจกรรมพัฒนาระบบบริหารจัดการศูนย์บริการและถ่ายทอดเทคโนโลยีการเกษตรประจำตำบล</t>
  </si>
  <si>
    <t>(10) กิจกรรมระบบการพัฒนาการเกษตรจังหวัดชลบุรี</t>
  </si>
  <si>
    <t xml:space="preserve">(11) กิจกรรมพัฒนาศักยภาพเครือข่ายสหกรณ์ กลุ่มเกษตรกรและกลุ่มอาชีพ  </t>
  </si>
  <si>
    <t>โครงการส่งเสริมและพัฒนาภาคอุตสาหกรรมและบริการ (19,655,000 บาท)</t>
  </si>
  <si>
    <t>(1) กิจกรรมพัฒนาขีดความสามารถในการแข่งขันของอุตสาหกรรมส่วนภูมิภาค</t>
  </si>
  <si>
    <t>(2) กิจกรรมส่งเสริมและพัฒนาย่านการค้า</t>
  </si>
  <si>
    <t>(3) กิจกรรมเพิ่มขีดความสามารถธุรกิจค้าส่งค้าปลีก</t>
  </si>
  <si>
    <t>(4) กิจกรรมรู้คิด รู้ทัน รู้ใช้พลังงาน</t>
  </si>
  <si>
    <t>(5) กิจกรรมฝึกอาชีพเพื่อส่งเสริมสุขภาพและภูมิปัญญาไทย</t>
  </si>
  <si>
    <t>ส่งเสริมการพัฒนาอาชีพ</t>
  </si>
  <si>
    <t>(6) กิจกรรมยกระดับฝีมือแรงงานด้านขนส่งสินค้าและบริการ</t>
  </si>
  <si>
    <t>(7) กิจกรรมพัฒนาผลิตภัณฑ์และบรรจุภัณฑ์</t>
  </si>
  <si>
    <t>(8) กิจกรรมการขายเพิ่มช่องทางการจำหน่ายแก่ผู้ผลิตชุมชน (จัดแสดงและจำหน่ายสินค้า OTOP)</t>
  </si>
  <si>
    <t xml:space="preserve">(9) กิจกรรมการพัฒนาผู้ประกอบการเข้าสู่ระบบเศรษฐกิจฐานความรู้ </t>
  </si>
  <si>
    <t>(10) กิจกรรมโซล่าเซลล์หมู่บ้าน</t>
  </si>
  <si>
    <t>เป็นโครงสร้างพื้นฐานและอำนวยความสะดวกทางด้านการเกษตร (แนะนำไม่ให้ใส่ชื่อเจ้าของบ้านในชื่อโครงการ)</t>
  </si>
  <si>
    <t>เป็นโครงสร้างพื้นฐานและอำนวยความสะดวกทางด้านLogistic (แนะนำให้ไม่ใส่ชื่อเจ้าของบ้านในชื่อโครงการ)</t>
  </si>
  <si>
    <t>เพิ่มประสิทธิภาพสินค้าเกษตร</t>
  </si>
  <si>
    <t>ปรับปรุงที่ดิน เพื่อใช้ในการผลิตด้านการเกษตร (ปลูกข้าว)</t>
  </si>
  <si>
    <t>เพิ่มผลผลิตทางการเกษตร ลดต้นทุน</t>
  </si>
  <si>
    <t>Y = ใช่ / สนับสนุน</t>
  </si>
  <si>
    <t>N = ไม่ใช่ / ไม่สนับสนุน</t>
  </si>
  <si>
    <t>F=เห็นควรใช้งบกระทรวง/กรม</t>
  </si>
  <si>
    <t>ขยายผิวจราจรบริเวณหน้าโครงการลูกพระดาบส</t>
  </si>
  <si>
    <t xml:space="preserve">พัฒนาเส้นทางคมนาคมเลียบคลองหลวงแพ่ง </t>
  </si>
  <si>
    <t>ก่อสร้างถนน คสล. สายซอยวนารมย์ หมู่ 3</t>
  </si>
  <si>
    <t>เสริมผิวลาดยาง AC. สายบ.คลองบางกระยาง</t>
  </si>
  <si>
    <t>ประเด็นยุทธศาสตร์ที่ 2 ศูนย์กลางอุตสาหกรรมต่อเนื่องและเชื่อมโยง (Industrial Cluster) สู่ตลาดโลก</t>
  </si>
  <si>
    <t>เสริมสร้างบริหารจัดการพัฒนาด้านแรงงานภาคอุตสาหกรรม</t>
  </si>
  <si>
    <t>ประเด็นยุทธศาสตร์ที่ 3 แหล่งรองรับการขยายตัวของสนามบินสุวรรณภูมิ</t>
  </si>
  <si>
    <t>อบรมความรู้ด้านการบริหารจัดการเมือง เพื่อการพัฒนาพื้นที่ในจังหวัดสมุทรปราการ</t>
  </si>
  <si>
    <t>การพัฒนาระบบฐานข้อมูล (GIS) เพื่อการตรวจสอบการใช้ประโยชน์ที่ดินตามกฎกระทรวงผังเมืองรวมสมุทรปราการ</t>
  </si>
  <si>
    <t>โครงการพัฒนาคุณภาพชีวิต และสังคมในชุมชน</t>
  </si>
  <si>
    <t>โครงการพัฒนาศักยภาพแกนนำภาคประชาชน เพื่อรองรับวิกฤตเศรษฐกิจและสนับสนุนการปฏิบัติงานภาครัฐตามนโยบายรัฐบาล</t>
  </si>
  <si>
    <t>ศูนย์การเรียนรู้ชุมชนจุดตัวอย่าง จังหวัดสมุทรปราการ</t>
  </si>
  <si>
    <t xml:space="preserve">ปรับปรุงและเพิ่มประสิทธิภาพการให้บริการประชาชน </t>
  </si>
  <si>
    <t>ปรับปรุงภูมิทัศน์ในสถานศึกษาและวัด</t>
  </si>
  <si>
    <t>ป้องกันและแก้ไขปัญหายาเสพติด</t>
  </si>
  <si>
    <t>เสริมสร้างประสิทธิภาพการบริหารงานจังหวัดแบบบูรณาการ (งบบริหารจัดการ)</t>
  </si>
  <si>
    <t>โครงการก่อสร้างถนนคอนกรีตเสริมเหล็กจากคลองสียัด - สี่แยกลมโชย   ม.1   ต.คู้ยายหมี  ระยะทาง 900 เมตร  กว้าง 7 เมตร หนา 0.20 เมตร หรือมีพื้นที่ไม่น้อยกว่า 6,300 ตารางเมตร  ไหล่ทางสองข้างลงลูกรังข้างละ  0.50 เมตร</t>
  </si>
  <si>
    <t>โครงการก่อสร้างถนนลาดยางแอสฟัลท์ติกคอนกรีตสายบ้านหัวสำโรง - บ้านแปลงไม้แดง (บริเวณทางเข้านิคมอุตสาหกรรมเกตเวย์ซิตี้)</t>
  </si>
  <si>
    <t>โครงการก่อสร้างถนน คสล. สายสะแกงาม - ท้องคุ้งม.11  ต.ดงน้อย  อ.ราชสาส์น  ผิวจราจรกว้าง 4 ม.ระยะทาง 1,824 ม. หนา .015 ม.  หรือพื้นที่ คสล.ไม่น้อยกว่า 7,296 ตร.ม.  ไหล่ทางลงลูกรังตามสภาพ</t>
  </si>
  <si>
    <t>โครงการก่อสร้างถนน คสล.สายบ้านหินดาษ-ท่าโพธิ์ม.14  ต.ดงน้อย  อ.ราชสาส์น  ผิวจราจรกว้าง 6 ม.ระยะทาง 1,000 ม.  หนา 0.15 ม.  หรือพื้นที่ คสล. ไม่น้อยกว่า 6,000 ตร.ม.  ไหล่ทางลงลูกรังตามสภาพ</t>
  </si>
  <si>
    <t>โครงการก่อสร้างถนนลาดยางซอยเทิดพระเกียรติหมู่ที่ 3  ต.บางเล่า</t>
  </si>
  <si>
    <t>โครงการก่อสร้างถนนคอนกรีตในหมู่บ้าน  โดยใช้แรงงานเป็นหลักแยกบริเวณบ้านนางรัตนาภรณ์สมาน หมู่ 11  ตำบลบางตีนเป็ด</t>
  </si>
  <si>
    <t>โครงการก่อสร้างถนนคอนกรึตในหมู่บ้าน  โดยใช้แรงงานเป็นหลักสาย  ม.4   ตำบลท่าไข่</t>
  </si>
  <si>
    <t>โครงการขายเขตประปา หมู่ 1, 3, 4, 6 และ 8 ต.คลองจุกกระเฌอ</t>
  </si>
  <si>
    <t>โครงการก่อสร้างถนนลาดยางแอสฟัลท์ติกคอนกรีตสายเรียคลองวังซุง  ม.1 - ม.5    ต.เสม็ดเหนือ</t>
  </si>
  <si>
    <t>โครงการก่อสร้างถนนลาดยางแอสฟัลท์ติกคอนกรีตถนนนายแดง ร่วมใจ  ม.5  ต.หัวไทร</t>
  </si>
  <si>
    <t>โครงการก่อสร้างสะพานคอนกรีตเสริมเหล็กข้ามคลองหกวา (บริเวณโรงเรียนบ้านดอนเกาะกา) หมู่ที่ 13  ต.ดอนเกาะกา</t>
  </si>
  <si>
    <t xml:space="preserve">* ข่าวแก้ไขปัญหายาเสพติด  </t>
  </si>
  <si>
    <t>โครงการส่งเสริมการเรียนรู้ตามหลักปรัชญาเศรษฐกิจพอเพียง</t>
  </si>
  <si>
    <t>* พัฒนาโครงสร้างพื้นฐานศูนย์การเรียนรู้และส่งเสริมการเรียนรู้ตามหลักปรัชญาเศรษฐกิจพอเพียง</t>
  </si>
  <si>
    <t>สอดคล้องกับปรัชญาเศรษฐกิจพอเพียง พัฒนาการเกษตรพื่อเพิ่มมูลค่า</t>
  </si>
  <si>
    <t>ซื้อปลาแจก</t>
  </si>
  <si>
    <t>ป้องกันน้ำท่วมขัง</t>
  </si>
  <si>
    <t>โครงการอบรม/จัดซื้อครุภัณฑ์ (เครื่องทดสอบสี)</t>
  </si>
  <si>
    <t>จ้างงานท้องถิ่น ส่งเสริมการท่องเที่ยว</t>
  </si>
  <si>
    <t>จัดซื้อครุภัณฑ์ (ถังดักไขมัน)</t>
  </si>
  <si>
    <t>โครงการอบรม/ทัศนศึกษา</t>
  </si>
  <si>
    <t>โครงการอบรม/จัดประชุม</t>
  </si>
  <si>
    <t>โครงการศึกษาวิจัยของส่วนงาน (ควรใช้งบบริหารจัดการ)+T264</t>
  </si>
  <si>
    <t>โครงการส่งเสริมพัฒนาการท่องเที่ยวด้วยมิติทางศาสนา ศิลปะ และวัฒนธรรม จังหวัดจันทบุรี</t>
  </si>
  <si>
    <t>โครงการกิจกรรมส่งท้ายปีเก่าต้อนรับปีใหม่ร่วมกับประเทศเพื่อนบ้าน</t>
  </si>
  <si>
    <t>โครงการพัฒนาและส่งเสริมย่านการค้าถนนริมน้ำเมืองเก่าให้เป็นแหล่งท่องเที่ยวเชิงวัฒนธรรม</t>
  </si>
  <si>
    <t>โครงการคุ้งกระเบนเทิดไท้องค์ราชัน พัฒนาชายหาดร่วมกัน เพื่อสานฝันทะเลงาม ในวโรกาส  มหามงคลเฉลิมพระชนมพรรษา”</t>
  </si>
  <si>
    <t>โครงการระบบบำบัดน้ำทิ้งเพื่อเพิ่มศักยภาพของสถานแสดงพันธุ์สัตว์น้ำเฉลิมพระเกียรติ 6 รอบ พระชนมพรรษา</t>
  </si>
  <si>
    <t>โครงการจัดสร้างและต่อเติมสะพานทางเดินศึกษาธรรมชาติป่าชายเลนคุ้งกระเบน เพื่อส่งเสริมการท่องเที่ยว</t>
  </si>
  <si>
    <t>โครงการพัฒนาศักยภาพแหล่งท่องเที่ยวเชิงเกษตร (สวนผลไม้)</t>
  </si>
  <si>
    <t>โครงการถนนเข้าพระบาทพลวง (สายรอง) ต.พลวง</t>
  </si>
  <si>
    <t>โครงการท่องเที่ยวเชิงอนุรักษ์เพื่อความหลากหลายทางชีวภาพ</t>
  </si>
  <si>
    <t>โครงการพัฒนาการท่องเที่ยวเกษตร(ผึ้งและแมลงเศรษฐกิจ)</t>
  </si>
  <si>
    <t>โครงการก่อสร้างถนนลาดยางศูนย์ศึกษาการพัฒนาอ่าวคุ้งกระเบน</t>
  </si>
  <si>
    <t>โครงการเสริมผิวแอสฟัลติกคอนกรีต สายแยกทางหลวงหมายเลข 3บ้านหนองสีงา ต.วังโตนด-คุ้งวิมาน ต.สนามไช</t>
  </si>
  <si>
    <t>โครงการลาดยางถนนเลียบคลองขวาง ต.ปัถวี อ.มะขาม</t>
  </si>
  <si>
    <t>โครงการลาดยางถนนสายอัมพวาปากน้ำแขมหนู ต.คลองขุด</t>
  </si>
  <si>
    <t>โครงการเสริมสร้างระบบความปลอดภัยให้นักท่องเที่ยว</t>
  </si>
  <si>
    <t>ประเด็นยุทธศาสตร์ที่   : 4. ขยายการค้าสู่ภูมิภาคอินโดจีน</t>
  </si>
  <si>
    <t>โครงการส่งเสริมความสัมพันธ์เมืองพี่เมืองน้อง</t>
  </si>
  <si>
    <t>โครงการส่งเสริมและพัฒนาการค้าอินโดจีน</t>
  </si>
  <si>
    <t>โครงการปรับปรุงภูมิทัศน์บริเวณด่านบ้านผักกาด</t>
  </si>
  <si>
    <t>โครงการก่อสร้างถนนลาดยางสายบ้านแหลม ต.เทพนิมิต อ.โป่งน้ำร้อน ระยะทาง 3.875  กม.</t>
  </si>
  <si>
    <t>โครงการก่อสร้างถนนลาดยางเชื่อมระหว่างจุดผ่านแดนถาวรบ้านแหลม ถึงจุดผ่อนปรนบ้านบึงชนังล่าง</t>
  </si>
  <si>
    <t>ประเด็นยุทธศาสตร์ที่   : 5  อนุรักษ์ทรัพยากรธรรมชาติและสิ่งแวดล้อม</t>
  </si>
  <si>
    <t>โครงการ อนุรักษ์ทรัพยากรป่าไม้และสัตว์ป่าในพื้นที่ป่ารอยต่อ 5 จังหวัด (ภาคตะวันออก) อันเนื่องมาจากพระราชดำริ</t>
  </si>
  <si>
    <t>โครงการการอนุรักษ์ทรัพยากรป่าไม้ตามแนวชายแดนไทย-กัมพูชา จังหวัดจันทบุรี</t>
  </si>
  <si>
    <t>โครงการเพาะชำกล้าไม้เพื่อส่งเสริมให้ประชาชนมีส่วนร่วมในการปลูกต้นไม้ช่วยลดปัญหาภาวะโลกร้อน จังหวัดจันทบุรี</t>
  </si>
  <si>
    <t>โครงการอบรมเยาวชนรักป่า</t>
  </si>
  <si>
    <t>ประเด็นยุทธศาสตร์</t>
  </si>
  <si>
    <t>รหัสยุทธศาสตร์</t>
  </si>
  <si>
    <t>ลำดับความสำคัญ</t>
  </si>
  <si>
    <t>ภาคกลางตอนบน 1</t>
  </si>
  <si>
    <t>จังหวัด พระนครศรีอยุธยา</t>
  </si>
  <si>
    <t>Celing+งบบริหาร</t>
  </si>
  <si>
    <t>สรุปผลการกลั่นกรองโครงการจังหวัด พระนครศรีอยุธยา</t>
  </si>
  <si>
    <t xml:space="preserve">โครงการส่งน้ำการเกษตรระบบท่อเพื่อการผลิตสินค้าเกษตรคุณภาพต.ทับช้าง อ.สอยดาว </t>
  </si>
  <si>
    <t>โครงการส่งน้ำการเกษตรระบบท่อเพื่อการผลิตสินค้าเกษตรคุณภาพเศรษฐกิจพอเพียง</t>
  </si>
  <si>
    <t>โครงการพัฒนาวิสาหกิจชุมชนเพื่อยกระดับศักยภาพการแข่งขัน</t>
  </si>
  <si>
    <t>โครงการขุดลอกหนองน้ำสถานีวิจัยทดสอบพันธ์สัตว์จันทบุรี</t>
  </si>
  <si>
    <t>โครงการเขตควบคุมแมลงวันผลไม้</t>
  </si>
  <si>
    <t>โครงการจัดตั้งศูนย์เรียนรู้และถ่ายทอดเทคโนโลยีด้านปศุสัตว์ประจำตำบลวังแซ้ม</t>
  </si>
  <si>
    <t>โครงการส่งเสริมการผลิตพืชอินทรีย์</t>
  </si>
  <si>
    <t>โครงการส่งเสริมการเลี้ยงชันโรงเพื่อการเกษตร</t>
  </si>
  <si>
    <t>โครงการอนุรักษ์และส่งเสริมการเลี้ยงผึ้งโพรง</t>
  </si>
  <si>
    <t>โครงการส่งเสริมการแปรรูปผลิตภัณฑ์ผึ้ง</t>
  </si>
  <si>
    <t>โครงการส่งเสริมการเลี้ยงผึ้งพันธุ์</t>
  </si>
  <si>
    <t>โครงการปรับปรุงอาคารเพาะเลี้ยงขยายพันธุ์ผึ้งเพื่อใช้เป็นห้องประชุม</t>
  </si>
  <si>
    <t>โครงการพัฒนาและขยายผลผลิตมังคุดและเงาะอินทรีย์</t>
  </si>
  <si>
    <t xml:space="preserve">โครงการพัฒนาพื้นที่และขยายเครือข่ายการใช้ปุ๋ยอินทรีย์และสารสกัดชีวภาพ  </t>
  </si>
  <si>
    <t>โครงการพัฒนาองค์ความรู้ด้านการพัฒนาที่ดินในการทำเกษตรอินทรีย์ในระดับผู้นำชุมชน</t>
  </si>
  <si>
    <t>ประเด็นยุทธศาสตร์ที่   : 3.  พัฒนาการท่องเที่ยว</t>
  </si>
  <si>
    <t>โครงการประชาสัมพันธ์และสนับสนุนกิจกรรมการท่องเที่ยว</t>
  </si>
  <si>
    <t>โครงการพัฒนายกระดับฝีมือและศักยภาพแรงงานกลุ่มท่องเที่ยว</t>
  </si>
  <si>
    <r>
      <t xml:space="preserve">* </t>
    </r>
    <r>
      <rPr>
        <sz val="11"/>
        <color indexed="8"/>
        <rFont val="Tahoma"/>
        <family val="2"/>
      </rPr>
      <t>โครงการปรับปรุงรักษาถนนลาดยาง สาย นย.4008 แยกทางหลวงหมายเลข 3239 – บ.หนองหัวลิง</t>
    </r>
  </si>
  <si>
    <t>ปูแอสฟัลต์คอนกรีต  หมู่ที่  ต. บางกระเบา (ทางเข้าวัดบางกระเบา) อ. บ้านสร้าง กว้าง 6 ม. ยาว 1,400-เมตร</t>
  </si>
  <si>
    <t>ก่อสร้างถนนลาดยาง  สาย  บ.สร้าง - บ.สารภี  (ช่วงที่  1)  ต.บางพลวง  อ.บ้านสร้าง  ระยะทาง  3.200  กม.</t>
  </si>
  <si>
    <t>ปรับปรุงสร้างถนนคอนกรีตเสริมเหล็กบ้านนาฝุ่นหมู่ที่ 2 ต. กระทุ่มแพ้ว อ. บ้านสร้าง  กว้าง 4 ม. ยาว 390 ม.</t>
  </si>
  <si>
    <t>ก่อสร้างถนนลาดยางแอสฟัลติก  หมู่ที่ 1 เกาะลอย (ผิวจราจรกว้าง 5 ม.ยาว 230 ม. หนา 0.05 ม.)</t>
  </si>
  <si>
    <t>ก่อสร้างถนนคอนกรีตเสริมเหล็ก หมู่ 5  บ้านระเบาะไผ่ (ซอยประชาร่วมใจ-บ้านนายม้วยจันทร์พร)</t>
  </si>
  <si>
    <t>ผลิตปุ๋ยอินทรีย์จากการเลี้ยงหมูหลุมตามแนวเศรษฐกิจพอเพียง</t>
  </si>
  <si>
    <t>ก่อสร้างถนนคอนกรีตสายสามพอก ม. 11  ต. บางแตน อ. บ้านสร้าง ผิวจราจรกว้าง 4 เมตร ยาว 1,000 เมตร</t>
  </si>
  <si>
    <t>เสริมผิวแอสฟัลท์ทางหลวงหมายเลข  33  กม. 160+800 - กม. 162+800 และ กม. 164+800 - กม. 165+800 พื้นที่ 24,490 ตร.ม.</t>
  </si>
  <si>
    <t>ก่อสร้างถนน คสล. หมู่  3  ต. เกาะลอย ( ผิวจราจรกว้าง 3 ม. ยาว 1,200 ม. หนา 0.15 ม. )</t>
  </si>
  <si>
    <t>ก่อสร้างถนนคอนกรีตเสริมเหล็ก ม. 6, 7 ต. ศรีมหาโพธิ</t>
  </si>
  <si>
    <t>จัดตั้งศูนย์กลางแปรรูปผลิตภัณฑ์จากเสื่อกก</t>
  </si>
  <si>
    <t>ก่อสร้างถนนคอนกรีตเสริมเหล็ก ม. 1 บ้านท่าโรง ต. ศรีมหาโพธิ</t>
  </si>
  <si>
    <t>พลังงานทดแทนสร้างโอ่งก๊าซชีวภาพด้วยมูลโค - กระบือ</t>
  </si>
  <si>
    <t xml:space="preserve">ก่อสร้างถนนคอนกรีต  ม. 2 ต. หาดยาง  - กว้าง 4 ม. ยาว 700 ม.  </t>
  </si>
  <si>
    <t>ก่อสร้างถนนคอนกรีตสายย่านนาคา หมู่ที่ 3 เชื่อมต่อหมู่ที่ 4 ต. บางแตน อ. บ้านสร้าง ผิวจราจรกว้าง  4   เมตร  ยาว 2,500 เมตร</t>
  </si>
  <si>
    <t>จัดตั้งศูนย์ข้าวชุมชน  จำนวน  9  ตำบล ๆ ละ 136,000.-บาท</t>
  </si>
  <si>
    <t>เพิ่มประสิทธิภาพการผลิตและกระจายเมล็ดพันธุ์ข้าวพันธุ์ดี</t>
  </si>
  <si>
    <t>ผลิตมันสำปะหลัง</t>
  </si>
  <si>
    <t>ยกระดับขีดความสามารถในการแข่งขันของอุตสาหกรรมขนาดกลางและขนาดย่อม</t>
  </si>
  <si>
    <t>บูรณาทางผิวแอสฟัลท์ทางหลวงหมายเลข  3069  กม. 9+500 - กม. 12+488</t>
  </si>
  <si>
    <t>ก่อสร้างถนนคอนกรีตเสริมเหล็กภายในหมู่บ้าน อำเภอกบินทร์บุรี  จำนวน  7  แห่ง</t>
  </si>
  <si>
    <t>ก่อสร้างถนนลาดยาง  สาย  บ.สร้าง - บ.สารภี  (ช่วงที่  2)  ต.บางพลวง  อ.บ้านสร้าง  ระยะทาง  3.328  กม.</t>
  </si>
  <si>
    <t>ก่อสร้างถนนคอนกรีตเสริมเหล็ก บริเวณหนองปลากรายฝั่งขวา(สายหนองบัวแดง) ม. 8 ต.บางพลวง ผิวจราจรกว้าง 4 ม. ยาว 600 ม.</t>
  </si>
  <si>
    <t>โครงการส่งเสริมลพัฒนาตลาดสินค้าเกษตรและผลิตภัณพ์ชุมชน (OTOP) (การเพิ่มศักยภาพการแข่งขันภาคเกษตรและอุตสาหกรรม)</t>
  </si>
  <si>
    <t>โครงการอบรม ศึกษาดูงาน</t>
  </si>
  <si>
    <t>เพิ่มมูลค่าและพัฒนาการตลาดสินค้าเกษตรในพื้นที่จังหวัดปราจีนบุรี</t>
  </si>
  <si>
    <t>ประเด็นยุทธศาสตร์  1  บริหารจัดการทรัพยากรน้ำและอนุรักษ์สิ่งแวดล้อม</t>
  </si>
  <si>
    <t>ประเด็นยุทธศาสตร์  2  เพิ่มศักยภาพการบริหารจัดการท่องเที่ยวเชิงอนุรักษ์</t>
  </si>
  <si>
    <t>F=เห็นควรใช้งบกระทรวง/กรม/ท้องถิ่น</t>
  </si>
  <si>
    <t>ไม่มีรายละเอียดโครงการ</t>
  </si>
  <si>
    <t>สอคล้องกับยุทธศาสตร์ แต่เห็นสมควรใช้งบ Function</t>
  </si>
  <si>
    <t>L=ท้องถิ่น</t>
  </si>
  <si>
    <t>จังหวัด.......ระยอง..................................</t>
  </si>
  <si>
    <t>ประเด็นยุทธศาสตร์ที่ 1 :  พัฒนาให้เป็นแหล่งอุตสาหกรรมของภูมิภาคที่ได้มาตรฐานด้านความปลอดภัยต่อสิ่งแวดล้อม และสามารถอยู่ร่วมกับชุมชน สังคมได้อย่างยั่งยืน</t>
  </si>
  <si>
    <t>โครงการพัฒนาผู้ประกอบการใช้เทคโนโลยีสะอาด (Cleaner Technology)</t>
  </si>
  <si>
    <t>โครงการสัมมนาทางวิชาการเพื่อเพิ่มขีดความสามารถในการแข่งขัน</t>
  </si>
  <si>
    <t xml:space="preserve">โครงการธรรมาภิบาลสิ่งแวดล้อม สถานประกอบการอุตสาหกรรม  </t>
  </si>
  <si>
    <t>โครงการสนับสนุนผู้ประกอบการอุตสาหกรรมเข้าสู่ระบบมาตรฐานสากล</t>
  </si>
  <si>
    <t>โครงการพัฒนาเครือข่ายเพื่อนใจวัยทำงาน To Be Number One</t>
  </si>
  <si>
    <t>โครงการจัดทำ “ผังชุมชน”  โดยการมีส่วนร่วมและการพัฒนาตามผังชุมชน</t>
  </si>
  <si>
    <t>โครงการวางและจัดทำผังพัฒนาพื้นที่บริเวณเทศบาลตำบลแกลงกะเฉดและพื้นที่ใกล้เคียง</t>
  </si>
  <si>
    <t>บาท</t>
  </si>
  <si>
    <t>ประเด็นยุทธศาสตร์ที่  5.ส่งเสริมและพัฒนาศักยภาพ ด้านการท่องเที่ยว เกษตรกรรม
พาณิชยกรรม อุตสาหกรรมอย่างมีดุลยภาพ</t>
  </si>
  <si>
    <t>โครงการส่งเสริมกิจกรรมและพัฒนาศักยภาพด้านการท่องเที่ยว</t>
  </si>
  <si>
    <t>แก้ไขปัญหากัดเซาะตลิ่งชายฝั่งทะเล(46)</t>
  </si>
  <si>
    <t>พัฒนาคุณภาพชีวิต  (47)</t>
  </si>
  <si>
    <t>เป็นโครงสร้างพื้นฐานและอำนวยความสะดวกทางด้านLogistic (48)</t>
  </si>
  <si>
    <t>เป็นโครงสร้างพื้นฐานและอำนวยความสะดวกทางด้านLogistic (49)</t>
  </si>
  <si>
    <t>โครงการศึกษาความเหมาะสมสำรวจ  ออกแบบระบบส่งน้ำด้วยท่อ หนองท่ากะสาว-บ้านห้วยมะเฟือง  โดยการมีส่วนร่วมของเกษตรกร  ต.ตะพง  ต.บ้านแลง  อ.เมือง  จ.ระยอง</t>
  </si>
  <si>
    <t>โครงการสถานีสูบน้ำด้วยไฟฟ้าบ้านศิลาทอง พร้อมระบบส่งน้ำ</t>
  </si>
  <si>
    <t>โครงการก่อสร้างระบบส่งน้ำทุ่งโพธิ์ ระยะ 2  ต.นาตาขวัญ  อ.เมือง  จ.ระยอง</t>
  </si>
  <si>
    <t>โครงการสถานีสูบน้ำด้วยไฟฟ้า บ้านท้ายทุ่ง  ระยะ 2</t>
  </si>
  <si>
    <t>โครงการสร้างท่าเทียบเรือและตลาดกลางค้าสัตว์น้ำประมงเรือเล็กและประมงพื้นบ้าน จังหวัดระยอง</t>
  </si>
  <si>
    <t xml:space="preserve">โครงการสนับสนุนกิจกรรมคลินิกเกษตรเคลื่อนที่ในพระบรมราชานุเคราะห์ และกิจกรรมตามราชพิธี  ประจำปี  2553  </t>
  </si>
  <si>
    <t>โครงการส่งเสริมภูมิปัญญาทางบัญชีแก่เกษตรกรไทย</t>
  </si>
  <si>
    <t>โครงการเพิ่มอินทรีย์วัตถุในดินโดยใช้ปุ๋ยพืชสด</t>
  </si>
  <si>
    <t>โครงการส่งเสริมการเลี้ยงโคเนื้อในสวนผลไม้เพื่อเพิ่มรายได้ให้กับเกษตรกร</t>
  </si>
  <si>
    <t>โครงการสร้างและขยายเครือข่ายการตลาดผลิตภัณฑ์ชุมชนและสินค้าเกษตรจังหวัดระยอง</t>
  </si>
  <si>
    <t>โครงการจัดงานมหกรรมสินค้าสหกรณ์/กลุ่มเกษตรกร/กลุ่มอาชีพ</t>
  </si>
  <si>
    <t>โครงการอบรมสัมมนาผู้ประกอบการวิสาหกิจชุมชนและเครือข่ายวิสาหกิจชุมชนจังหวัดระยอง</t>
  </si>
  <si>
    <t>โครงการอบรมสัมมนาเพื่อเพิ่มศักยภาพการส่งเสริมวิสาหกิจชุมชนของหน่วยงานภาคี</t>
  </si>
  <si>
    <t>โครงการส่งเสริมและพัฒนาการแปรรูปผลผลิตเกษตรในกลุ่มแม่บ้านเกษตรกรและวิสาหกิจชุมชน</t>
  </si>
  <si>
    <t>โครงการสร้างและพัฒนาเครือข่ายสินค้าเกษตร</t>
  </si>
  <si>
    <t xml:space="preserve">โครงการจัดทำแผนและประชาสัมพันธ์สนับสนุนยุทธศาสตร์จังหวัดนครนายก </t>
  </si>
  <si>
    <t>ใช้งบเพื่อการบริหารงานราชการของหน่วยงาน</t>
  </si>
  <si>
    <t>โครงการจัดทำแผนประชาสัมพันธ์สนับสนุนยุทธศาสตร์จังหวัดนครนายก</t>
  </si>
  <si>
    <t>โครงการศูนย์ส่งเสริมสุขภาพด้านการแพทย์แผนไทยครบวงจร</t>
  </si>
  <si>
    <t>โครงการส่งเสริมกลุ่มอาชีพทำขนมโมจิ(สูตรโบราณสงครามโลกครั้งที่ 2)</t>
  </si>
  <si>
    <t>โครงการอบรม/ดูงาน/ซื้อวัสดุ</t>
  </si>
  <si>
    <t>โครงการสนับสนุนตลาดผลิตภัณฑ์ชุมชนและท้องถิ่น</t>
  </si>
  <si>
    <t>โครงการจัดแสดงและจำหน่ายสินค้าชุมชนหนึ่งตำบลหนึ่งผลิตภัณฑ์ (OTOP)</t>
  </si>
  <si>
    <t>โครงการอบรม/ซื้อครุภัณฑ์(เต็นท์,โต๊ะ,เก้าอี้,จ้างเหมาจัดงาน</t>
  </si>
  <si>
    <t>โครงการพัฒนารูปแบบบรรจุผลิตภัณฑ์ชุมชน (OTOP)</t>
  </si>
  <si>
    <t>โครงการสนับสนุนกลุ่มผู้ผลิตชุมชนเพื่อเพิ่มประสิทธิภาพในการผลิตสินค้า (OTOP)</t>
  </si>
  <si>
    <t>โครงการฝึกอาชีพหัตถกรรมพื้นบ้านในชุมชนของนักเรียนชั้นมัธยมศึกษาปีที่ 3</t>
  </si>
  <si>
    <t>ประเด็นยุทธศาสตร์ที่ 3 :  ส่งเสริมพัฒนาสู่ความเป็นเมืองน่าอยู่ที่ใกล้กรุง</t>
  </si>
  <si>
    <t xml:space="preserve">โครงการก่อสร้างเขื่อนคอนกรีตป้องกันตลิ่งพังหน้ามัสยิดหลุมบัว  ม.1 ต.ศีรษะกระบือ
</t>
  </si>
  <si>
    <t>โครงการชมรมพลังแผ่นดินท้องถิ่นท้องที่สามัคคี อ.ปากพลี รวมใจภักดิ์รักษ์สิ่งแวดล้อม ปี 53-56</t>
  </si>
  <si>
    <t>การจัดเลี้ยง</t>
  </si>
  <si>
    <t>โครงการปรับสภาพภูมิทัศน์ที่ว่าการอ.ปากพลี</t>
  </si>
  <si>
    <t>ปรับปรุงบ่อบำบัดน้ำเสีย เรือนจำจังหวัด</t>
  </si>
  <si>
    <t>โครงการปรับปรุงภูมิทัศน์บริเวณเกาะกลางถนนทางหลวงหมายเลข 305 ตอน กม.34+200 (ต่อเขตแขวงปทุมธานี) - นครนายกระหว่าง กม.34+200 - กม.58+000</t>
  </si>
  <si>
    <t>ซ่อมผิวจราจร  ทางหลวงหมายเลข  3288  ตอนแยกทางหลวงหมายเลข  33  (ท่าแดง)-วังม่วง ระหว่าง กม.1+650-6+400,9+350+11+000  เป็นช่วงๆ</t>
  </si>
  <si>
    <t>โครงการก่อสร้างถนนลาดยางผิวจราจรแอสฟัลติกคอนกรีต  สาย บ.ท่าหุบ - บ.บางปรัง  ต.ดงละคร  อ.เมือง</t>
  </si>
  <si>
    <t>สอคล้องกับยุทธศาสตร์ แต่เห็นสมควรใช้งบ Function (เป็นโครงการขนาดใหญ่)</t>
  </si>
  <si>
    <t>โครงการก่อสร้างบำรุงรักษาถนนสายรอบวัดพราหมณี  ต. สาริกา  อ.เมืองนครนายก</t>
  </si>
  <si>
    <t>โครงการขุดลอกลำคลอง 3 หมู่ 6-7 ต.ดอนยอ</t>
  </si>
  <si>
    <t>แก้ไขปัญหาภัยแล้งและพัฒนาคุณภาพชีวิต(4 หมู่บ้าน)</t>
  </si>
  <si>
    <t>โครงการก่อสร้างถนนลาดยาง (Cape Sean) หมู่ที่  5-6  ตำบลดอนยอ</t>
  </si>
  <si>
    <t>โครงการก่อสร้างถนนลาดยาง (Cape Sean) หมู่  5   ตำบลดอนยอ</t>
  </si>
  <si>
    <t>โครงการก่อสร้างถนนคอนกรีตเสริมเหล็กถนนสาย 5 ธันวา-หนองสะแก หมู่ที่ 3-6 ต.ศรีนาวา อ.เมือง   จ.นครนายก</t>
  </si>
  <si>
    <t xml:space="preserve">โครงการก่อสร้างถนนคอนกรีตเสริมเหล็ก  ม.7  ต.ชุมพล  
</t>
  </si>
  <si>
    <t xml:space="preserve">โครงการก่อสร้างทางลาดยางสายเลียบคลอง 2  ต.ทรายมูล  </t>
  </si>
  <si>
    <t>เป็นโครงสร้างพื้นฐานและอำนวยความสะดวกการขนส่งสินค้าเกษตร(ผู้ได้รับประโยชน์ 6 ตำบล)</t>
  </si>
  <si>
    <t xml:space="preserve">โครงการก่อสร้างถนนคอนกรีตเสริมเหล็ก  ม.8  ต.คลองใหญ่
</t>
  </si>
  <si>
    <t xml:space="preserve">โครงการก่อสร้างถนนลาดยางแอสฟัลติกคอนกรีต 1 สายทางสาย ปากคลองพระอาจารย์ -บ.เอกอนงค์ </t>
  </si>
  <si>
    <t>เป็นการก่อสร้างตึกนิทรรศการ และจัดซื้อครุภัณฑ์ ไม่ได้ก่อให้เกิดมูลค่าเพิ่มต่อการสร้างงงาน</t>
  </si>
  <si>
    <t>จัดซื้อครุภัณฑ์ (กังหันทดน้ำ)</t>
  </si>
  <si>
    <t>* โครงการปรับปรุงขยายพันธุ์ไผ่สีสุก ตามรายเบื้องพระยุคลบาท 84 พรรษา</t>
  </si>
  <si>
    <t xml:space="preserve">ไม่ได้สร้างงานงาน ศึกษาวิจัย </t>
  </si>
  <si>
    <t>โครงการศึกษาวิจัย เก็บรวบรวมข้อมูล</t>
  </si>
  <si>
    <t>โครงการอบรม/จัดซื้อครุภัณฑ์ (เครื่องตรวจลายนิ้วมือ)</t>
  </si>
  <si>
    <t xml:space="preserve">โครงการอบรม/จัดซื้อครุภัณฑ์ </t>
  </si>
  <si>
    <t>โครงการอบรม/ประชุมสัมมนา</t>
  </si>
  <si>
    <t xml:space="preserve"> (ปรับลดวงเงินจากเดิม 12,092,500 เป็น 5,936,300)</t>
  </si>
  <si>
    <t xml:space="preserve"> (ปรับลดวงเงินจากเดิม 22,540,000 เป็น 18,538,000)</t>
  </si>
  <si>
    <t>ประเด็นยุทธศาสตร์ที่  6.พัฒนาระบบผังเมือง โครงข่ายคมนาคมขนส่ง โครงสร้างพื้นฐานและแหล่งน้ำเพื่อรองรับการขยายตัวทางเศรษฐกิจและสังคมของจังหวัด</t>
  </si>
  <si>
    <t>พัฒนาแหล่งท่องเที่ยวควบคู่กับการเรียนรู้เชิงประวัติศาสตร์</t>
  </si>
  <si>
    <t>วงเงินปี 2555 (บาท)</t>
  </si>
  <si>
    <t>โครงการพัฒนาประสิทธิภาพองค์กรภาครัฐ ในการป้องกัน และ แก้ไขปัญหาความปลอดภัยในชีวิตและทรัพย์สิน / จัดระเบียบสังคม (ปัญหาอาชญากรรมและยาเสพติด)</t>
  </si>
  <si>
    <t xml:space="preserve">โครงการพัฒนาศักยภาพครอบครัวให้เข้มแข็งและอบอุ่น
</t>
  </si>
  <si>
    <t>ลำดับความสำคัญรวม</t>
  </si>
  <si>
    <t xml:space="preserve">โครงการก่อสร้างถนนคอนกรีตเสริมเหล็ก  ม.7  ต.ชุมพล  </t>
  </si>
  <si>
    <t>โครงการก่อสร้างเขื่อนคอนกรีตป้องกันตลิ่งพังหน้ามัสยิดหลุมบัว  ม.1 ต.ศีรษะกระบือ</t>
  </si>
  <si>
    <t>โครงการ  ขยายท่อเมนประปา  ม.  13  ต.ศีรษะกระบือ</t>
  </si>
  <si>
    <t>โครงการ  ฝึกอบรมคณะกรรมการสตรี ต.บางลูกเสือ</t>
  </si>
  <si>
    <t>ประเด็นยุทธศาสตร์ที่ 3 : พัฒนาคุณภาพและมาตรฐานการท่องเที่ยวเชิงนิเวศ</t>
  </si>
  <si>
    <t>ที่</t>
  </si>
  <si>
    <t>เห็นควรได้รับการสนับสนุน</t>
  </si>
  <si>
    <t>จำนวน</t>
  </si>
  <si>
    <t>รวมทั้งหมด</t>
  </si>
  <si>
    <t>โครงการปรับปรุงก่อสร้างถนน สายแยกทางหลวงหมายเลข 3 – นิคมพัฒนา  อำเภอนิคมพัฒนา  จังหวัดระยอง</t>
  </si>
  <si>
    <t>โครงการประกวดการจัดการขยะมูลฝอยขององค์กรปกครองส่วนท้องถิ่นจังหวัดระยอง</t>
  </si>
  <si>
    <t>โครงการพัฒนาศักยภาพเครือข่ายอาสาสมัครพิทักษ์ทรัพยากรธรรมชาติและสิ่งแวดล้อมหมู่บ้าน  (ทสม.) จังหวัดระยอง</t>
  </si>
  <si>
    <t>โครงการ "ศูนย์แสดงสินค้าอุตสาหกรรมและ OTOP " ริมถนนสาย 36 อำเภอนิคมพัฒนา จังหวัดระยอง</t>
  </si>
  <si>
    <t>ประเด็นยุทธศาสตร์ที่ 2  :  พัฒนาให้เป็นแหล่งผลิตสินค้าและผลิตภัณฑ์เกษตรกรรมที่ได้มาตรฐานสามารถสร้างและขยายโอกาสทางการตลาดได้</t>
  </si>
  <si>
    <t>โครงการติดตามประเมินผลโครงการพัฒนาการเกษตรและสหกรณ์ จังหวัดระยอง</t>
  </si>
  <si>
    <t>โครงการฝึกอาชีพยุวเกษตรกรในโรงเรียน</t>
  </si>
  <si>
    <t>โครงการศูนย์เรียนรู้ด้านการเกษตรและเคหกิจเกษตรอำเภอบ้านฉาง</t>
  </si>
  <si>
    <t>โครงการส่งเสริมผลิตและใช้ปุ๋ยอินทรีย์และปุ๋ยชีวภาพ</t>
  </si>
  <si>
    <t>โครงการอบรม/ซื้อครุภัณฑ์(เครื่องปั้นเม็ดปุ๋ย)</t>
  </si>
  <si>
    <t>โครงการเร่งรัดการออกโฉนดที่ดินให้เต็มพื้นที่จังหวัดนครนายก</t>
  </si>
  <si>
    <t>ใช้งบเพื่อการบริหารงานราชการ(งานประจำ)</t>
  </si>
  <si>
    <t>โครงการก่อสร้างสะพาน คสล.เข้าศูนย์ทดลองแก้ไขปัญหาดินเปรี้ยว ฯ</t>
  </si>
  <si>
    <t>สร้างความสะดวกให้กับประชาชน</t>
  </si>
  <si>
    <t>โครงการ  ขุดลอกคลอง ในเขตพื้นที่อำเภอองครักษ์</t>
  </si>
  <si>
    <t>เป็นโครงสร้างพื้นฐานและอำนวยความสะดวกการขนส่งผลผลิตทางการเกษตร</t>
  </si>
  <si>
    <t>โครงการเสริมเพิ่มประสิทธิภาพการเก็บรักษาผลิตผลทางการเกษตร</t>
  </si>
  <si>
    <t>โครงการ การเพิ่มมูลค่าผลิตภัณฑ์ที่ได้จากการแปรรูปทางการเกษตรให้กับผลิตภัณฑ์ชุมชนในจังหวัดนครนายก</t>
  </si>
  <si>
    <t>โครงการอบรม/ดูงาน/จ้างที่ปรึกษา</t>
  </si>
  <si>
    <t>โครงการส่งเสริมการใช้ประโยชน์จากฟางข้าว</t>
  </si>
  <si>
    <t>จัดซื้อครุภัณฑ์(เครื่องมือไถกลบตอซัง)</t>
  </si>
  <si>
    <t>โครงการขุดลอกคลองเปรมประชาต.พระอาจารย์</t>
  </si>
  <si>
    <t>เป็นโครงสร้างพื้นฐานและป้องกันน้ำท่วม/น้ำแล้ง (10 หมู่บ้าน)</t>
  </si>
  <si>
    <t xml:space="preserve">โครงการขุดลอกคลอง  ม.3  ต.ทรายมูล
</t>
  </si>
  <si>
    <t xml:space="preserve">โครงการขุดลอกคลอง  ม.11 ต.บางปลากด
</t>
  </si>
  <si>
    <t xml:space="preserve">โครงการขุดลอกคลอง ม.2  ต.องครักษ์
</t>
  </si>
  <si>
    <t>โครงการขุดลอกคลองวัดโพธิ์แทน ม.4 ต.โพธิ์แทน</t>
  </si>
  <si>
    <t xml:space="preserve">โครงการขุดลอกวัชพืชคลองส่งน้ำ ม.5 , 6 , 7  ต.องครักษ์
</t>
  </si>
  <si>
    <t>โครงการขุดลอกคลองส่งน้ำ  ม.4 , 6  ต.องครักษ์</t>
  </si>
  <si>
    <t>ขาดรายละเอียดโครงการ (โครงการไม่ตรงวัตถุประสงค์)</t>
  </si>
  <si>
    <t>แก้ไขปัญหาขาดแคลนน้ำอุปโภคบริโภค</t>
  </si>
  <si>
    <t>เป็นโครงสร้างพื้นฐานและอำนวยความสะดวกกับประชาชน การเกษตร</t>
  </si>
  <si>
    <t>โครงการพัฒนาพื้นที่นิคมเศรษฐกิจพอเพียง อ.สอยดาว</t>
  </si>
  <si>
    <t>โครงการครอบครัวอบอุ่น มั่นคง เข้มแข็ง</t>
  </si>
  <si>
    <t>โครงการร้านเกมส์ปลอดภัยไร้อบายมุข</t>
  </si>
  <si>
    <t>โครงการส่งเสริมความผูกพันในครอบครัวในโรงเรียน ตชด.ด้านบัญชี</t>
  </si>
  <si>
    <t>โครงการ CCTV เพื่อนผู้พิทักษ์</t>
  </si>
  <si>
    <t>โครงการสนับสนุนการดำเนินการตามแผนความมั่นคง</t>
  </si>
  <si>
    <t>โครงการปลูกจิตสำนึกด้านความมั่นคง</t>
  </si>
  <si>
    <t>โครงการเพิ่มประสิทธิภาพในการรักษาความสงบเรียบร้อยและความมั่นคงจังหวัดจันทบุรี</t>
  </si>
  <si>
    <t>โครงการจัดชุดเฉพาะกิจเฝ้าระวังติดตามสถานการณ์ และช่วยเหลือผู้ประสบสาธาณภัยตลอด 24 ชม.</t>
  </si>
  <si>
    <t>โครงการร่วมด้วยช่วยกันกวาดล้างทุ่นระเบิดตามแนวชายแดน</t>
  </si>
  <si>
    <t>โครงการพัฒนาระบบจัดเก็บและตรวจสอบลายนิ้วมืออัตโนมัติ</t>
  </si>
  <si>
    <t>โครงการส่งเสริมครอบครัวอบอุ่นด้วยมิติทางศาสนาและวัฒนธรรม</t>
  </si>
  <si>
    <t>โครงการขุดลอกหนองจังกิ้น ต.วังสรรพรส</t>
  </si>
  <si>
    <t>โครงการขุดลอกคลองแจงบน บ.ป่าวข้าวโพด ม.2 ต.สะตอน</t>
  </si>
  <si>
    <t>โครงการขุดลอกคลองแจง บ.คลองแจง ม.3 ต.สะตอน</t>
  </si>
  <si>
    <t>โครงการฝายน้ำล้น บ.คลองขวางพัฒนา ม.9 ต.ปัถวี</t>
  </si>
  <si>
    <t>ประเด็นยุทธศาสตร์ที่  7  ส่งเสริมการบริหารจัดการบ้านเมืองที่ดี</t>
  </si>
  <si>
    <t>โครงการบริหารยุทธศาสตร์การพัฒนาจังหวัด</t>
  </si>
  <si>
    <t>โครงการสนับสนุนยุทธศาสตร์การพัฒนาจังหวัด ศูนย์ดำรงธรรมและการประสานนำนโยบายไปสู่การปฏิบัติในพื้นที่</t>
  </si>
  <si>
    <t>โครงการจังหวัดเคลื่อนที่</t>
  </si>
  <si>
    <t>โครงการพัฒนาศูนย์บริการร่วมจังหวัดจันทบุรี</t>
  </si>
  <si>
    <t>ประชาสัมพันธ์ยุทธศาสตร์จังหวัด  7 วัน 7 ยุทธศาสตร์</t>
  </si>
  <si>
    <t>โครงการบูรณาการแผนชุมชน แผนพัฒนาท้องถิ่น</t>
  </si>
  <si>
    <t>เพิ่มประสิทธิภาพการบริหารการ จัดเก็บข้อมูล จปฐ.</t>
  </si>
  <si>
    <t>โครงการศูนย์บริการจัดซื้อจัดจ้างจังหวัด (One Step Service)</t>
  </si>
  <si>
    <t>โครงการจัดตั้งศูนย์สารสนเทศเศรษฐกิจ การเงิน การคลังจังหวัด</t>
  </si>
  <si>
    <t>โครงการศึกษาวิจัย/จัดซื้อพันธุ์สัตว์น้ำ</t>
  </si>
  <si>
    <t>เพิ่มผลผลิตทางการเกษตร/ผลผลิตต่อไร่</t>
  </si>
  <si>
    <t>จัดซื้อครุภัณฑ์ (อุปกรณ์เครื่องมือ)</t>
  </si>
  <si>
    <t>จัดซื้อครุภัณฑ์ (อุปกรณ์เครื่องมือตรวจวัด)</t>
  </si>
  <si>
    <t>โครงการดูงาน</t>
  </si>
  <si>
    <t>โครงการดูงานภายในประเทศ</t>
  </si>
  <si>
    <t>จัดซื้อครุภัณฑ์ (เครื่องเทียบสีพลอย)</t>
  </si>
  <si>
    <t>โครงการอบรม (ใบคำของไม่ตรงกัน)</t>
  </si>
  <si>
    <t xml:space="preserve">โครงการอบรม </t>
  </si>
  <si>
    <t>ปรับปรุงคุณภาพผลผลิตการเกษตร</t>
  </si>
  <si>
    <t>สร้างอาชีพให้กับเกษตรกร</t>
  </si>
  <si>
    <t>โครงการจัดประชุม/สัมมนา</t>
  </si>
  <si>
    <t>พัฒนาตลาดสินค้าเกษตร</t>
  </si>
  <si>
    <t>โครงการศึกษาวัย</t>
  </si>
  <si>
    <t>พัฒนาตลาดผลไม้</t>
  </si>
  <si>
    <t xml:space="preserve">ส่งออกไม้สู่ต่างประเทศ </t>
  </si>
  <si>
    <t>พัฒนาตลาดสินค้าเกษตร เพื่อแก้ไขปัญหาราคาผลผลิตตกต่ำ</t>
  </si>
  <si>
    <t>สอคคล้องกับยุทธศาสตร์ แต่เป็นโครงการขนาดใหญ่ ควรใช้งบประมาณจาก Function</t>
  </si>
  <si>
    <t>สอคคล้องกับยุทธศาสตร์ ควรใช้งบบริการจัดการของหน่วยงาน</t>
  </si>
  <si>
    <t>ปรับโครงสร้างการผลิต</t>
  </si>
  <si>
    <t>แก้ไขปัญหาการขาดแคลนน้ำนพื้นที่</t>
  </si>
  <si>
    <t>โครงการซื้อของแจก (โค กระบือ)</t>
  </si>
  <si>
    <t>โครงการศึกษาดูงาน/อบรม</t>
  </si>
  <si>
    <t>ส่งเสริมการท่องเที่ยว และฟื้นฟูแหล่งท่องเที่ยว</t>
  </si>
  <si>
    <t>โครงการประชุม/อบรม</t>
  </si>
  <si>
    <t>จัดงานเลี้ยงสังสรรค์</t>
  </si>
  <si>
    <t xml:space="preserve">อำนวยความสะดวก และส่งเสริมการท่องเที่ยว </t>
  </si>
  <si>
    <t>ส่งเสริมการท่องเที่ยวเชิงเกษตร</t>
  </si>
  <si>
    <t>สนับสนุนการท่องเที่ยวเชิงเกษตร</t>
  </si>
  <si>
    <t>สนับสนุนการท่องเที่ยวชายทะเล</t>
  </si>
  <si>
    <t xml:space="preserve">อำนวยความสะดวกด้านการท่องเที่ยว และส่งเสริมการท่องเที่ยว </t>
  </si>
  <si>
    <t>โครงการดูงานต่างประเทศ</t>
  </si>
  <si>
    <t>สนับสนุนการค้าชายแดน</t>
  </si>
  <si>
    <t>อนุรักษัทรัพยากรธรรมชาติ</t>
  </si>
  <si>
    <t>จัดซื้อครุภัณฑ์ (รถยนต์/เรือ)</t>
  </si>
  <si>
    <t>โครงการพัฒนาตลาดและหล่งผลิตสินค้าเกษตรคุณภาพมาตรฐานอาหารปลอดภัย</t>
  </si>
  <si>
    <t>โครงการส่งเสริมการประกอบอาชีพการเกษตรตามหลักปรัชญาเศรษฐกิจพอเพียง</t>
  </si>
  <si>
    <t>โครงการตรวจสอบฟาร์มมาตรฐานอย่างยั่งยืน</t>
  </si>
  <si>
    <t>โครงการควบคุมและป้องกันโรคไข้หวัดนก</t>
  </si>
  <si>
    <t>โครงการสร้างและพัฒนาเกษตรกรรุ่นใหม่</t>
  </si>
  <si>
    <t>โครงการส่งเสริมและพัฒนาการท่องเที่ยวเชิงเกษตรจังหวัดระยอง</t>
  </si>
  <si>
    <t xml:space="preserve">ภารกิจปกติของหน่วยงาน </t>
  </si>
  <si>
    <t>ภารกิจปกติของหน่วยงาน</t>
  </si>
  <si>
    <t>โครงการก่อสร้างถนนลาดยางผิวจราจรแบบแอสฟัลท์ติกคอนกรีต   สายเลียงคลอง 15  (ฝั่งตะวันตก) เชื่อมต่อสายเลียบคลองหกวา  บริเวณหมู่ที่ 15  ต.บึงน้ำรักษ์  กว้าง 5 เมตร  ยาว 1,070 ม.  ยาว 0.05 ม. หรือผิวจราจรไม่น้อยกว่า 5,350  ตร.ม.</t>
  </si>
  <si>
    <t>GPP มีงบประมาณของ Function แล้ว</t>
  </si>
  <si>
    <t>มีงบ Function แล้ว</t>
  </si>
  <si>
    <t>แก้ไขปัญหาการขาดแคลนน้ำในพื้นที่</t>
  </si>
  <si>
    <t>L</t>
  </si>
  <si>
    <t>เป็นโครงการขนาดเล็กสมควรให้พิจารณาใช้งบของ อปท.</t>
  </si>
  <si>
    <t xml:space="preserve">เพื่อพัฒนาคุณภาพชีวิตของประชาชน </t>
  </si>
  <si>
    <t>แก้ไขปัญหาน้ำท่วมขัง</t>
  </si>
  <si>
    <t>โครงการประชุม/สัมมนา</t>
  </si>
  <si>
    <t xml:space="preserve">เป็นโครงสร้างพื้นฐานและอำนวยความสะดวกทางด้านLogistic </t>
  </si>
  <si>
    <t xml:space="preserve">โครงการขุดสระเก็บน้ำหนองตาฟอง ม.5ต.เมืองใหม่ อ.ราชสาส์น  </t>
  </si>
  <si>
    <t>แก้ปัญหาขาดแคลนน้ำในพื้นที่</t>
  </si>
  <si>
    <t>งบบริหารจัดการของจังหวัด</t>
  </si>
  <si>
    <t>สนับสนุนการท่องเที่ยว</t>
  </si>
  <si>
    <t>เพื่อการจราจรที่ดี</t>
  </si>
  <si>
    <t>โครงกาจัดซื้อครุภัณฑ์(รถยนต์)</t>
  </si>
  <si>
    <t>ส่งเสริมการท่องเที่ยวทางธรรมชาติ</t>
  </si>
  <si>
    <t>ส่งเสริมการประกอบอาชีพ</t>
  </si>
  <si>
    <t>โครงการสร้างงานสร้างรายได้</t>
  </si>
  <si>
    <t>พัฒนามาตรฐาน OTOP</t>
  </si>
  <si>
    <t>พัฒนาด้านการเกษตรพันธุ์ข้าว</t>
  </si>
  <si>
    <t>แก้ไขปัญหาน้ำท่วม</t>
  </si>
  <si>
    <t>เป็นโครงสร้างพื้นฐานและอำนวยความสะดวกกับประชาชน</t>
  </si>
  <si>
    <t>โครงการก่อสร้างาถนนลาดยางแอสฟัลท์ติกคอนกรีตสายจากบริเวณวัดจรเข้ตาย ถึงบ้านนายธงชัย  คชเลิศ ม.3  ต.บางคา  อ.ราชสาส์น  ผิวจราจรกว้าง 4 ม.ระยะทาง 2,000 ม. หนา 0.15 ม.ไหล่ทางหินคลุกตามสภาพ</t>
  </si>
  <si>
    <t>โครงการก่อสร้างถนนลาดยางแอสฟัลท์ติกคอนกรีต ซ.แยกหินตั้ง - ราชสาส์น   (ทางเข้าวัดมงคลเทพ)ม.12  ต.ปากน้ำ   ระยะทางประมาณ  650  เมตร</t>
  </si>
  <si>
    <t>โครงการขยายเขตประปา หมู่ 2บริเวณแยกคลองลาว ถึงแยกหัวเนิน  ตำบลสนามจันทร์</t>
  </si>
  <si>
    <t>โครงการถนนคอนกรีตเสริมเหล็ก  สายโรงหลวง หมู่ 3   ต.หนองตีนนก   อ.บ้านโพธิ์</t>
  </si>
  <si>
    <t>โครงการก่อสร้างศาลาจตุรมุขจังหวัดฉะเชิงเทรา</t>
  </si>
  <si>
    <t>โครงการก่อสร้างถนนลาดยางแอสฟัลท์ติกคอนกรีต เลียบเคียง 16  ฝั่งตะวันตก  หมู่ที่ 17  เชื่อมหมู่ที่ 16 ต.ดอนฉิมพลี</t>
  </si>
  <si>
    <t>โครงการก่อสร้างถนนลาดยางแอสฟัลท์ติกคอนกรีต สายปากกว้างเชื่อมดอนขี้เหล็ก (ต่อจากลาดยางเดิม) ม.5   ต.เกาะขนุน   อ.พนมสารคาม    กว้าง  5  เมตร ยาว 850 เมตร</t>
  </si>
  <si>
    <t>โครงการศูนย์แลกเปลี่ยนเรียนรู้ชุมชน   หมู่ 2 ตำบลคลองเขื่อน</t>
  </si>
  <si>
    <t xml:space="preserve">โครงการก่อสร้างถนนลาดยาง AC   สายหมู่ 4  ต.หนองตีนนก อ.บ้านโพธิ์  </t>
  </si>
  <si>
    <t>โครงการพัฒนาศูนย์การเรียนรู้อำเภอเมือง ฉะเชิงเทรา</t>
  </si>
  <si>
    <t>โครงการคนรักษ์วัด</t>
  </si>
  <si>
    <t>โครงการก่อสร้วงถนน  คสล. จากบริเวณสะพานบึงพานทอง - ทางเข้าหมู่บ้านบางบัวขาว   ม.9ต.ดงน้อย   อ.ราชสาส์น    ผิวจราจรกว้าง 4 ม. ระยะทาง 2,000 ม. หนา 0.15 ม.  หรือพื้นที่ คสล. ไม่น้อยกว่า 8,000 ตร.ม. ไหล่ทางลงลูกรังตามสภาพ</t>
  </si>
  <si>
    <t xml:space="preserve">โครงการขุดลอกคลองเพื่อความอุดมสมบูรณ์ของทรัพยากรธรรมชาติ  หมู่ที่ 1,3  ต.บางผึ้ง - หมู่ที่ 3,6,7 ต.เขาดิน   กว้าง 12 ม.  ลึก 1.5   ระยะทาง 6 กม. พร้อมปลูกต้นลำพูปรับภูมิทัศน์  จำนวน  2,400  ต้น </t>
  </si>
  <si>
    <t>โครงการก่อสร้างถนนคอนกรีตเสริมเหล็กคองตาเอี่ยม-ฝั่งตะวันตก  หมู่ที่ 5  ต.สองคลอง  อ.บางปะกง-ฝั่งตะวันตก  หมู่ที่ 5  ต.สองคลอง  อ.บางปะกง</t>
  </si>
  <si>
    <t>โครงการงานขุดลอกคลองภายในตำบลบางเกลือ</t>
  </si>
  <si>
    <t>โครงการแก้ไขปัญหาน้ำท่วมซ้ำซาก</t>
  </si>
  <si>
    <t>โครงการปลูกจิตสำนึกความเป็นไทยโดยใช้กระบวนการลูกเสือ</t>
  </si>
  <si>
    <t>โครงการปลูกฝังความสำนึกในการร่วมมือและให้ความสำคัญกับภาวะโลกร้อนกับนักเรียน</t>
  </si>
  <si>
    <t>โครงกรพัฒนานักเรียนสู่การเรียนรู้แบบองค์รวม</t>
  </si>
  <si>
    <t>โครงการค่ายคุณธรรมนำเยาวชนไทยทำดีถวายในหลวง และพัฒนาการบริหารงานโรงเรียนวิถีพุทธ</t>
  </si>
  <si>
    <t>โครงการการพัฒนาระบบ ICT เพื่อการบริหารจัดการศึกษาให้มีประสิทธิภาพและพัฒนาบุคลากรเพื่อเพิ่มประสิทธิภาพในการปฏิบัติงาน</t>
  </si>
  <si>
    <t>โครงการพัฒนาประสิทธิภาพของข้าราชการครูและบุคลากรทางการศึกษา</t>
  </si>
  <si>
    <t>โครงการสานสัมพันธ์สายใยคนทุกวัยในครอบครัว</t>
  </si>
  <si>
    <t>โครงการครอบครัวคุณธรรมนำสังคมเข้มแข็ง</t>
  </si>
  <si>
    <t>โครงการส่งเสริมความรู้สิทธิประโยชน์ที่พึงได้รับของประชาชน</t>
  </si>
  <si>
    <t>โครงการสร้างเครือข่ายคุณธรรมร่วมสถาบันศาสนา</t>
  </si>
  <si>
    <t>โครงการพัฒนาเครือข่ายสถานศึกษาและการมีส่วนร่วมในการจัดการศึกษาภาคประชาชนและองค์คณะบุคคลที่เกี่ยวข้อง</t>
  </si>
  <si>
    <t>โครงการพัฒนาสถานศึกษาให้เป็นเลิศประจำตำบล</t>
  </si>
  <si>
    <t>โครงการฝึกทบทวนสมาชิกกองอาสารักษาดินแดนและเจ้าหน้าที่</t>
  </si>
  <si>
    <t>โครงการเพิ่มประสิทธิภาพการปฏิบัติหน้าที่ของผู้ช่วยผู้ใหญ่บ้านฝ่ายรักษาความสงบ</t>
  </si>
  <si>
    <t>โครงการฝึกจัดตั้งชุดรักษาความปลอดภัยหมู่บ้าน (ชรบ.)</t>
  </si>
  <si>
    <t>โครงการจัดระเบียบสังคมพื้นที่ต้นแบบชุมชนน่าอยู่และปลอดภัยบริเวณด้านหลังมหาวิทยาลัยศรีนครินทรวิโรฒองครักษ์</t>
  </si>
  <si>
    <t>โครงการก่อสร้างรั้วและปรับภูมิทัศน์บริเวณศาลากลางจังหวัดนครนายก</t>
  </si>
  <si>
    <t>โครงการป้องกันและแก้ไขปัญหายาเสพติด</t>
  </si>
  <si>
    <t>โครงการจัดซื้อกล่องไฟจุดตรวจ จุดสกัด ตำบล</t>
  </si>
  <si>
    <t>โครงการพัฒนาศักยภาพกำนัน ผู้ใหญ่บ้าน ในการปฏิบัติหน้าที่สนับสนุนการบริหาร จังหวัดแบบบูรณาการ</t>
  </si>
  <si>
    <t>โครงการฝึกอบรมจัดตั้ง/ทบทวนลูกเสือชาวบ้านเพื่อความสมานฉันท์ สามัคคี</t>
  </si>
  <si>
    <t>โครงการปฏิบัติการข่าวด้านความมั่นคง</t>
  </si>
  <si>
    <t>โครงการติดตั้งระบบวงจรปิดศาลากลางจังหวัดนครนายก</t>
  </si>
  <si>
    <t>โครงการจัดซื้อเครื่องตรวจสารเสพติดแบบเคลื่อนที่</t>
  </si>
  <si>
    <t>โครงการตั้งจุดตรวจ จุดสกัด ภายในหมู่บ้าน</t>
  </si>
  <si>
    <t>ใช้งบเพื่อการบริหารงานราชการ(ค่าตอบแทน)</t>
  </si>
  <si>
    <t>โครงการส่งเสริมการปกครองในระบอบประชาธิปไตยการปกครองในระบอบประชาธิปไตย</t>
  </si>
  <si>
    <t>โครงการหมู่บ้าน/ชุมชนเข้มแข็งปลอดยาเสพติดอย่างยั่งยืน</t>
  </si>
  <si>
    <t>โครงการเยาวชนคนดี</t>
  </si>
  <si>
    <t>โครงการอบรม(จัดนิทรรศการโครงการ,จัดเลี้ยง)</t>
  </si>
  <si>
    <t>โครงการรักษาความมั่นคงปลอดภัยบุคคลสำคัญและสถานที่ราชการ</t>
  </si>
  <si>
    <t>จัดซื้อครุภัณฑ์(เครื่องตรวจจับวัตถุระเบิด,ชุดเก็บกู้วัตถุระเบิด)</t>
  </si>
  <si>
    <t>โครงการรักษาความปลอดภัยและอำนวยความสะดวกนักท่องเที่ยว</t>
  </si>
  <si>
    <t>จัดซื้อครุภัณฑ์(อุปกรณ์อำนวยความสะดวกจราจร)</t>
  </si>
  <si>
    <t>โครงการเพิ่มประสิทธิภาพการพัฒนาฐานข้อมูลด้านเศรษฐกิจของจังหวัด</t>
  </si>
  <si>
    <t>ใช้งบเพื่อการบริหารงานราชการ(การจัดทำ GPP)</t>
  </si>
  <si>
    <t>ก่อสร้างเขื่อนป้องกันตลิ่งริมแม่น้ำปราจีนบุรี บริเวณวัดสง่างาม ต.บางบริบูรณ์ อ.เมือง</t>
  </si>
  <si>
    <t>โครงการขุดลอกคลองวัดสองนาค หมู่ที่ 13 สภาพเดิม ขนาดกว้าง 8.00 เมตร ยาว 2000 เมตร ลึก 1.50 เมตร ขุดลอกใหม่ลึกจากเดิม .080 เมตร</t>
  </si>
  <si>
    <t>โครงการปรับปรุงถังประปาและระบบประปาหมู่บ้าน ม.3  ต.เมืองใหม่  อ.ราชสาส์น  ถังประปา(ทรงแชมเปญ) ขนาด  20  ลบ.ม.  พร้อมถังกรองและเดินท่อเมน ระยะทางรวม  2,000 ม</t>
  </si>
  <si>
    <t>โครงการส่งเสริมการเลี้ยงชันโรงเพื่อเพิ่มผลผลิตพืชทางการเกษตร</t>
  </si>
  <si>
    <t>โครงการเพิ่มประสิทธิภาพการผลิตมันสำปะหลัง</t>
  </si>
  <si>
    <t>โครงการที่สมควรสนับสนุน</t>
  </si>
  <si>
    <t xml:space="preserve">     โครงการที่สมควรสนับสนุน (1)</t>
  </si>
  <si>
    <t xml:space="preserve">     โครงการที่สมควรสนับสนุน (2)</t>
  </si>
  <si>
    <t>สนับสนุนปัจจัยการผลิตด้านการเกษตร</t>
  </si>
  <si>
    <t>จัดซื้อครุภัณฑ์(รถไถ)</t>
  </si>
  <si>
    <t/>
  </si>
  <si>
    <t>จัดซื้อวัสดุ</t>
  </si>
  <si>
    <t>อบรม/ซื้อวัสดุอุปกรณ์</t>
  </si>
  <si>
    <t xml:space="preserve"> ก่อสร้างถนน คสล.สายหมู่บ้านคลองหินดำ อ.เกาะกูด จ.ตราด</t>
  </si>
  <si>
    <t>ป้ายเข้าจังหวัดตราด</t>
  </si>
  <si>
    <t>โครงการก่อสร้างถนนลาดยางและลานจอดรถบริเวณจุดชมวิวไก่แบ้</t>
  </si>
  <si>
    <t xml:space="preserve"> โครงการจัดทำเส้นทางเดินป่าศึกษาธรรมชาติในพื้นที่เกาะช้าง</t>
  </si>
  <si>
    <t>พัฒนาศักยภาพการท่องเที่ยวนิเวศและสิ่งแวดล้อมบ้านสลักเพชร</t>
  </si>
  <si>
    <t>พัฒนาศักยภาพแหล่งการเรียนรู้และการท่องเที่ยวเชิงนิเวศป่าชายเลน</t>
  </si>
  <si>
    <t xml:space="preserve">ศึกษาออกแบบเขื่อนกันคลื่นสำหรับสะพานท่าเทียบเรือบ้านแหลมศอก </t>
  </si>
  <si>
    <t>พัฒนาศักยภาพศูนย์การท่องเที่ยวธรรมชาติหาดทรายดำและป่าชายเลน</t>
  </si>
  <si>
    <t>ประเด็นยุทธศาสตร์ที่ 4 : ส่งเสริมความร่วมมือกับประเทศเพื่อนบ้าน และการค้าชายแดน</t>
  </si>
  <si>
    <t>โครงการส่งเสริมและพัฒนาองค์ความรู้ผู้ประกอบธุรกิจชายแดน</t>
  </si>
  <si>
    <t>โครงการส่งเสริมความสัมพันธ์และความร่วมมือทางเศรษฐกิจกับประเทศเพื่อนบ้านภายใต้กรอบ ACMECS</t>
  </si>
  <si>
    <t>โครงการอบรม/สัมมนา</t>
  </si>
  <si>
    <t>งบบริหารจัดการ/ดำเนินการของหน่วยงาน(งานประจำ) (43)</t>
  </si>
  <si>
    <t>ส่งเสริมการท่องเที่ยว (41)</t>
  </si>
  <si>
    <t>โครงการซื้อครุภัณฑ์ (รถตู้/เครื่องเสียง) (44)</t>
  </si>
  <si>
    <t xml:space="preserve"> (ปรับโครงการจาก 2 เป็น 1)</t>
  </si>
  <si>
    <t xml:space="preserve"> (ปรับโครงการจาก 2 เป็น 3)</t>
  </si>
  <si>
    <t xml:space="preserve"> (ปรับจากโครงการไม่สอดคล้องฯ เป็น 1)</t>
  </si>
  <si>
    <t xml:space="preserve"> (ปรับจากโครงการไม่สอดคล้อง ฯ เป็น 2)</t>
  </si>
  <si>
    <t>โครงการอบรม/ดูงาน/จ้างที่ปรึกษา&amp;</t>
  </si>
  <si>
    <t>ค่าใช้จ่ายเพื่อการบริหารจัดการจังหวัดแบบบูรณาการ</t>
  </si>
  <si>
    <t>* กิจกรรมเสียงสะท้อนของเด็กแว๊น</t>
  </si>
  <si>
    <t xml:space="preserve"> โครงการเฝ้าระวังควบคุมป้องกันโรคที่เป็นปัญหาสำคัญของจังหวัดชลบุรี </t>
  </si>
  <si>
    <t>*กิจกรรมส่งเสริมกลไกการบริหารจัดการป้องกันควบคุมปัญหาเอดส์ จังหวัดชลบุรี</t>
  </si>
  <si>
    <t>โครงการก่อสร้างถนนลาดยางแอสฟัลท์ติกคอนกรีตสายเกาะสวรรค  ม.12  ต.บานซอง   อ.พนมสารคาม กว้าง 4 เมตร  ยาว 815 เมตร</t>
  </si>
  <si>
    <t>* โครงการจัดสร้างแหล่งอาศัยสัตว์ทะเล (ปะการังเทียม)</t>
  </si>
  <si>
    <t>* โครงการฟื้นฟูกลุ่มอาสาสมัครทรัพยากรประมงชุมชน</t>
  </si>
  <si>
    <t xml:space="preserve">* โครงการส่งเสริมการมีส่วนร่วมของประชาชนในการบริหารจัดการทรัพยากรประมง </t>
  </si>
  <si>
    <t xml:space="preserve">* โครงการออกปฏิบัติการอาสาสมัครทรัพยากรประมงเพื่อเฝ้าระวังชายฝั่งทะเล </t>
  </si>
  <si>
    <t>* โครงการฟื้นฟูปริมาณสัตว์น้ำจืดเป็นแหล่งธนาคารอาหารชุมชน</t>
  </si>
  <si>
    <t xml:space="preserve">* โครงการเพิ่มผลผลิตสัตว์น้ำในแหล่งสาธารณะ (กุ้งก้ามกราม) </t>
  </si>
  <si>
    <t xml:space="preserve">* โครงการสร้างแหล่งพันธุ์ปลาการ์ตูนปรับปรุงระบบนิเวศแนวปะการัง </t>
  </si>
  <si>
    <t xml:space="preserve">*  โครงการขยายผลการเลี้ยงสาหร่ายทะเลเชิงพาณิชย์ </t>
  </si>
  <si>
    <t>ก่อสร้างถนนทางเข้าน้ำตกสลัดได ต.ช้างทูน อ.บ่อไร่ จ.ตราด</t>
  </si>
  <si>
    <t>โครงการก่อสร้างศูนย์เรียนรู้ชุมชนต้นแบบบ้านห้วยแล้งเพื่อส่งเสริมการท่องเที่ยวเชิงอนุรักษ์</t>
  </si>
  <si>
    <t>จังหวัด.......ตราด..................................</t>
  </si>
  <si>
    <t>ภาค....ตะวันออก..........................</t>
  </si>
  <si>
    <t>ยุทธศาสตร์</t>
  </si>
  <si>
    <t>โครงการ</t>
  </si>
  <si>
    <t>1.4 ร่วมเอกชน</t>
  </si>
  <si>
    <t>1.5 ร่วมอปท.</t>
  </si>
  <si>
    <t>2.2 พัฒนา/แก้ปัญหา</t>
  </si>
  <si>
    <t>2.3 ไม่ทำแล้วเสียหาย</t>
  </si>
  <si>
    <t>3.1 รูปแบบเหมาะสม</t>
  </si>
  <si>
    <t>3.2 งบ/เวลา เหมาะสม</t>
  </si>
  <si>
    <t>3.3 มีความพร้อม</t>
  </si>
  <si>
    <t>4.2 เชื่อมโครงการอื่น</t>
  </si>
  <si>
    <t>5.1 ผลลัพธ์คุ้มค่า</t>
  </si>
  <si>
    <t>ข้อสังเกต/เหตุผล</t>
  </si>
  <si>
    <t>1.สอดคล้องกับนโยบายเร่งด่วน</t>
  </si>
  <si>
    <t>2.ความจำเป็น</t>
  </si>
  <si>
    <t>3.เหมาะสมเป็นไปได้</t>
  </si>
  <si>
    <t>4. เชื่อมโยง</t>
  </si>
  <si>
    <t>วงเงินปี 2553 (บาท)</t>
  </si>
  <si>
    <t xml:space="preserve">1.2 ไม่ซื้อของ/อบรม/วิจัย </t>
  </si>
  <si>
    <t>4.1 แก้ปัญหาเชื่อมทั้งระบบ</t>
  </si>
  <si>
    <t>1.3 infraเอื้อลงทุน</t>
  </si>
  <si>
    <t>เลขที่</t>
  </si>
  <si>
    <t>5.คุ้ม</t>
  </si>
  <si>
    <t>หมายเหตุ</t>
  </si>
  <si>
    <t>Y = ใช่ / อนุมัติ</t>
  </si>
  <si>
    <t>N = ไม่ใช่ / ไม่อนุมัติ</t>
  </si>
  <si>
    <t>3.4 ร่วม 2 จังหวัดขึ้นไป</t>
  </si>
  <si>
    <t>2.1 ตรงวัตถุประสงค์</t>
  </si>
  <si>
    <t>พิจารณาเฉพาะโครงการที่มีแหล่งงบประมาณของจังหวัด/กลุ่มจังหวัดเท่านั้น (งบ 1)</t>
  </si>
  <si>
    <t>1.1 สร้างงาน/รายได้</t>
  </si>
  <si>
    <t>เสริมสร้างศักยภาพการเฝ้าระวังคุณภาพน้ำ</t>
  </si>
  <si>
    <t>ก่อสร้างเขื่อนป้องกันตลิ่งริมแม่น้ำปราจีนบุรี บริเวณวัดอรัญไพรศรี ต. บ้านทาม อ. ศรีมหาโพธิ</t>
  </si>
  <si>
    <t>ส่งเสริมการท่องเที่ยวจังหวัดสมุทรปราการ</t>
  </si>
  <si>
    <t>ปรับปรุงแหล่งท่องเที่ยวเชิงพระพุทธศาสนา</t>
  </si>
  <si>
    <t>โครงการพัฒนาระบบบริการต้นแบบด้านการแพทย์แผนไทย และทันตกรรมแบบครบวงจรและการคุ้มครองผู้บริโภค</t>
  </si>
  <si>
    <t>โครงการส่งเสริมการผลิตพันธุ์ปลาสวยงามและควบคุมการทำประมง</t>
  </si>
  <si>
    <t>สร้างตลาดทางการเกษตร</t>
  </si>
  <si>
    <t>ส่งเสริมและเพิ่มศักยภาพการปฏิบัติงานด้านการเกษตรให้มีประสิทธิภาพตามความต้องการของเกษตรกรจังหวัดสมุทรปราการ</t>
  </si>
  <si>
    <t>ประเด็นยุทธศาสตร์ที่ 5 การแก้ไขปัญหาความยากจนและการกระจายรายได้</t>
  </si>
  <si>
    <t>การพัฒนาวิสาหกิจชุมชนสู่ความเป็นมาตรฐาน</t>
  </si>
  <si>
    <t>ประเด็นยุทธศาสตร์ที่ 6 การอนุรักษ์ทรัพยากรธรรมชาติและสิ่งแวดล้อม</t>
  </si>
  <si>
    <t>ป้องกันและแก้ไขปัญหาอุทกภัย</t>
  </si>
  <si>
    <t>การปรับปรุงเขื่อนป้องกันตลิ่งริมแม่น้ำเจ้าพระยา หน้าศาลากลางจังหวัด</t>
  </si>
  <si>
    <t>การนำร่องจัดทำจุดสกัดวัชพืชในลำคลอง เพื่อแก้ปัญหาสิ่งแวดล้อม</t>
  </si>
  <si>
    <t>การปรับปรุงซ่อมแซมเขื่อนหินทิ้งชายฝั่งทะเลบางปู</t>
  </si>
  <si>
    <t>ก่อสร้างเขื่อนกั้นน้ำและประตูน้ำ</t>
  </si>
  <si>
    <t>การเฝ้าระวัง ติดตาม และตรวจสอบคุณภาพสิ่งแวดล้อมในเขตควบคุมมลพิษจังหวัดสมุทรปราการ</t>
  </si>
  <si>
    <t>ป้องกันตลิ่งถูกกัดเซาะ (โดยการปักไม้ไผ่)</t>
  </si>
  <si>
    <t>ป้องกันการกัดเซาะชายฝั่งจังหวัดสมุทรปราการ</t>
  </si>
  <si>
    <t>การแก้ไขปัญหาน้ำเน่าเสีย</t>
  </si>
  <si>
    <t>พัฒนาคุณภาพสินค้าเกษตร (คัดคุณภาพไม้ผล)</t>
  </si>
  <si>
    <t>แก้ปัญหาภัยแล้ง และพัฒนาคุณภาพชีวิต</t>
  </si>
  <si>
    <t xml:space="preserve">โครงการศึกษา </t>
  </si>
  <si>
    <t>สอคล้องกับยุทธศาสตร์ แต่เห็นสมควรใช้งบ Function เนื่องจากเป็นโครงการที่ใช้งบประมาณค่อนข้างสูง</t>
  </si>
  <si>
    <t>สอคล้องกับยุทธศาสตร์ แต่เห็นสมควรใช้งบ Function มองทั้งระบบ</t>
  </si>
  <si>
    <t>เพื่อใช้ในการเกษตรและอุปโภค</t>
  </si>
  <si>
    <t xml:space="preserve">สอดคล้องกับการพัฒนาประมงชายฝั่ง </t>
  </si>
  <si>
    <t>โครงการอบรม/การให้คำปรึกษา</t>
  </si>
  <si>
    <t>สนับสนุนให้เกิดการพัฒนาการเกษตร</t>
  </si>
  <si>
    <t>โครงการอบรม/ประชุม</t>
  </si>
  <si>
    <t>โครงการอบรม/ศึกษาดูงาน/สัมมนา</t>
  </si>
  <si>
    <t>โครงการก่อสร้างถนนลาดยางเคปซีล หมู่ที่  8  จากทางเข้าวัดท่าอิฐถึงหลัง    วัดใหม่บำเพ็ญผล</t>
  </si>
  <si>
    <t>โครงการก่อสร้างถนนลาดยางเคปซีล หมู่ที่ 12 จากบ้านนางบุญเรือง เล็กเขียนถึงบ้านนางล้วน</t>
  </si>
  <si>
    <t>เป็นโครงสร้างพื้นฐานและอำนวยความสะดวกการขนส่งสินค้าเกษตร(ไม่ควรระบุชื่อเจ้าของบ้านในการขอโครงการ)</t>
  </si>
  <si>
    <t>โครงการพัฒนาพื้นที่แก้มลิงบริเวณคลองหนองผักชี หมู่ 2 ตำบลเกาะโพธิ์ อำเภอปากพลี</t>
  </si>
  <si>
    <t>โครงการพัฒนาอ่างเก็บน้ำคลองห้วยถ่าน ตำบลป่าขะ  อำเภอบ้านนา</t>
  </si>
  <si>
    <t xml:space="preserve">โครงการพัฒนาแหล่งน้ำคลองตะคร้อ-คลองกรวด หมู่ 2 และ 9 ต.หนองแสง อ.ปากพลี </t>
  </si>
  <si>
    <t>โครงการพัฒนาแหล่งน้ำคลองแม หมู่ 2 ตำบลเกาะโพธิ์  อำเภอปากพลี</t>
  </si>
  <si>
    <t>โครงการจักรยานท่องเที่ยวเส้นทางวัฒนธรรม</t>
  </si>
  <si>
    <t>ส่งเสริมการท่องเที่ยว(เอกชนสนับสนุนจักรยาน)</t>
  </si>
  <si>
    <t>โครงการส่งเสริมและพัฒนาการท่องเที่ยวนครนายกมรดกธรรมชาติ</t>
  </si>
  <si>
    <t>โครงการเสริมแก่งในลำน้ำนครนายก (ระยะที่ 3)</t>
  </si>
  <si>
    <t>เห็นสมควรใช้งบ Function</t>
  </si>
  <si>
    <t>ให้ความสะดวกกับนักท่องเที่ยวในสถานที่ท่องเที่ยว</t>
  </si>
  <si>
    <t>โครงการจัดซื้อครุภัณฑ์/ประชาคม</t>
  </si>
  <si>
    <t>โครงการจัดซื้อครุภัณฑ์ (เครื่องออกกำลังกาย)</t>
  </si>
  <si>
    <t>พัฒนาแหล่งท่องเที่ยวใหม่</t>
  </si>
  <si>
    <t>สร้างสิ่งอำนวยความสะดวกแก่การท่องเที่ยว</t>
  </si>
  <si>
    <t>ต่อยอดภูมิปัญญาท้องถิ่น</t>
  </si>
  <si>
    <t>โครงการจัดซื้อครุภัณฑ์ (เครื่องตรวจจับ)</t>
  </si>
  <si>
    <t>ครอบครัวอบอุ่น</t>
  </si>
  <si>
    <t>โครงการอบรม/ประชุมชี้แจง</t>
  </si>
  <si>
    <t>โครงการอบรม/ซื้อของแจก/ชี้แจง</t>
  </si>
  <si>
    <t>โครงการจัดซื้อครุภัณฑ์ (เครื่องคอมพิวเตอร์)</t>
  </si>
  <si>
    <t>แก้ไขปัญหาเกี่ยวกับสุขภาพเนื่องจากการพัฒนาด้านอุตสาหกรรม</t>
  </si>
  <si>
    <t>ประเด็นยุทธศาสตร์ที่ 1 : พัฒนาเชื่อมโยงแหล่งท่องเที่ยวให้เกิดความหลากหลาย และสนับสนุนซึ่งกันและกัน</t>
  </si>
  <si>
    <t>ประเด็นยุทธศาสตร์ที่ 3 : ด้านสิ่งแวดล้อม พัฒนาระบบทรัพยากรธรรมชาติสิ่งแวดล้อม โดยเฉพาะระบบทรัพยากรน้ำที่มีประสิทธิภาพให้สามารถรองรับกับทุกภาคส่วน และมีทรัพยากรชายฝั่งที่อุดมสมบูรณ์</t>
  </si>
  <si>
    <t>ประเด็นยุทธศาสตร์ที่ 4 : พัฒนาสังคมให้เป็นเมืองน่าอยู่  ประชาชนมีคุณภาพชีวิตที่ดี</t>
  </si>
  <si>
    <t>ประเด็นยุทธศาสตร์ที่ 5 : การพัฒนาระบบบริหารจัดการร่วมกันภายในกลุ่มจังหวัดให้มีประสิทธิภาพ</t>
  </si>
  <si>
    <t>โครงการอบรม/ประชุม/สัมมนา</t>
  </si>
  <si>
    <t>โครงการศึกษาวิจัย/ศึกษาดูงาน</t>
  </si>
  <si>
    <t>ขาดรายละเอียดโครงการ (2 ล้านไม่มีรายละเอียด)</t>
  </si>
  <si>
    <t>ส่งเสริมอาชีพให้กับผู้ว่างงาน ส่งเสริมนยาบเร่งด่วน</t>
  </si>
  <si>
    <t>โครงการวิจัย/ประชุม</t>
  </si>
  <si>
    <t>ส่งเสริมคุณภาพชีวิต</t>
  </si>
  <si>
    <t>โครงการวิจัย/อบรม</t>
  </si>
  <si>
    <t>โครงการอบรม/ซื้อครุภัณฑ์ (คอมพิวเตอร์)</t>
  </si>
  <si>
    <t>สอดคล้องกับยุทธศาสตร์ เพิ่มและอนุรักษ์ทรัพยากรธรรมชาติ</t>
  </si>
  <si>
    <t>จัดซื้อครุภัณฑ์ และเป็นโครงการขนาดใหญ่</t>
  </si>
  <si>
    <t>เพิ่มปริมาณสัตว์น้ำในทะเล</t>
  </si>
  <si>
    <t>เพิ่มพื้นที่ป่าชายเลน</t>
  </si>
  <si>
    <t>เพิ่มพื้นที่ป่า</t>
  </si>
  <si>
    <t>เพิ่มพื้นที่ป่า และป่าสมุนไพร</t>
  </si>
  <si>
    <t>ประเด็นยุทธศาสตร์ที่ 1  :    วางผังเมืองและพัฒนาระบบ Logistics  รองรับการขยายตัวของเมืองหลวง และสนามบิน</t>
  </si>
  <si>
    <t>ภารกิจปกติของหน่วยงาน จัดซื้อครุภัณฑ์ (เครื่องตรวจสารยาเสพติด)</t>
  </si>
  <si>
    <t xml:space="preserve">  โครงการเสริมสร้างภูมิคุ้มกันทางสังคม (6,000,000 บาท)</t>
  </si>
  <si>
    <t>(1) กิจกรรมส่งเสริมนิสัยการอ่านเพื่อแก้ไขปัญหาการอ่านไม่ออกเขียนไม่ได้ของนักเรียน</t>
  </si>
  <si>
    <t>(2) กิจกรรมพัฒนาคุณภาพการศึกษาตามกลุ่มสาระการเรียนรู้</t>
  </si>
  <si>
    <t>สอดคล้องกับประเด็นยุทธศาสตร์</t>
  </si>
  <si>
    <t>แก้ปัญหาการพังทลายของตลิ่งริมแม่น้ำ เพื่อมิให้ทรัพย์สินและบ้านเรือนราษฎรเกิดความเสียหาย</t>
  </si>
  <si>
    <t>ส่งเสริมบริการโลจิสติกส์ การค้าการลงทุน และพัฒนาอุตสาหกรรมสะอาด</t>
  </si>
  <si>
    <t>พัฒนาแหล่งผลิตสินค้าเกษตรปลอดภัย</t>
  </si>
  <si>
    <t>เสริมสร้างภูมิคุ้มกันทางสังคม และพัฒนาคุณภาพวิถีชีวิต</t>
  </si>
  <si>
    <t>ตารางนี้ตรวจสอบสูตรเมื่อ 6 ม.ค.54</t>
  </si>
  <si>
    <t xml:space="preserve">โครงการพัฒนาโครงข่ายเพื่อเอื้อต่อการเป็นศูนย์กลางการค้าการลงทุนและอุตสาหกรรม  </t>
  </si>
  <si>
    <t xml:space="preserve">โครงการพัฒนาศักยภาพประชาชน ให้มีพฤติกรรมทางสังคมและสุขอนามัยที่ดี </t>
  </si>
  <si>
    <t>ค่าใช้จ่ายในการบริหารงานจังหวัดแบบบูรณาการ</t>
  </si>
  <si>
    <t xml:space="preserve">กิจกรรมประกอบด้วย 1.  จัดหาวัสดุและอุปกรณ์ที่ใช้ในการป้องกันและแก้ไขปัญหาอุบัติเหตุ 2.  ดำเนินการป้องกัน/แก้ไขปัญหาอุบัติเหตุทางถนนในช่วงเทศกาลสำคัญ 
3. จัดกิจกรรมรณรงค์และประชาสัมพันธ์การป้องกันอุบัติเหตุทางถนน 
4.  วิจัยสาเหตุการเกิดอุบัติเหตุ  5.  จัดอบรมอาสาสมัครตำรวจบ้าน 500 คน ให้มีความรู้ในการป้องกันอาชญากรรมในหมู่บ้าน/ชุมชน และการออกตรวจพื้นที่ร่วมกับตำรวจ
6.  จัดอบรมให้กับผู้ประกอบอาชีพจักรยานยนต์รับจ้างในการจดจำตำหนิรูปพรรณ และวิธีการแจ้งข้อมูลเบาะแสที่เป็นประโยชน์ 
7.  แลกเปลี่ยนประสบการณ์และเพิ่มทักษะความรู้ความสามารถในการบริโภคสื่ออย่างฉลาด และจัดตั้งศูนย์เฝ้าระวังทางวัฒนธรรมในสถานศึกษาโดยมีผู้ปกครองชุมชนมีส่วนร่วมในการเฝ้าระวังทางวัฒนธรรม
8.  อบรมและจัดตั้งชุดรักษาความปลอดภัย ประจำหมู่บ้าน 58 หมู่บ้าน
</t>
  </si>
  <si>
    <t xml:space="preserve">เป็นโครงสร้างพื้นฐานและอำนวยความสะดวกทางด้านการเกษตร </t>
  </si>
  <si>
    <t>โครงการอบรม/ซื้อครุภัณฑ์ (คอมพิวเตอร์/Software)</t>
  </si>
  <si>
    <t>โครงการอบรม/แจกของ (หม้อก๋วยเตี๋ยว)</t>
  </si>
  <si>
    <t>เป็นโครงสร้างพื้นฐานและอำนวยความสะดวกทางด้านการเกษตร การค้า การประมง</t>
  </si>
  <si>
    <t>ยกระดับการขนส่งด้านการเกษตร</t>
  </si>
  <si>
    <t xml:space="preserve">*  ผลิตปุ๋ยอินทรีย์สหกรณ์ ผู้เลี้ยงสุกรและการปศุสัตว์ตราด (สนง.สหกรณ์จังหวัดตราด) </t>
  </si>
  <si>
    <t xml:space="preserve">* รวบรวมผลิตภัณฑ์โคนมเมืองตราด (สนง.สหกรณ์จังหวัดตราด) </t>
  </si>
  <si>
    <t>โครงการพัฒนาแหล่งเก็บกักน้ำบ้านบำโรณ (โครงการแก้มลิง) ระยะที่ 2</t>
  </si>
  <si>
    <t>โครงการสร้างแหล่งพ่อพันธุ์-แม่พันธ์เพื่อเพิ่มผลผลิตปลากะรังจุดฟ้าในธรรมชาติ</t>
  </si>
  <si>
    <t>*  มหกรรมกีฬาต้านภัยยาเสพติด พัฒนาคุณภาพชีวิตเด็กและเยาวชนประชาชน</t>
  </si>
  <si>
    <t>* โครงการเสริมสร้างระบบผู้ดูแลผู้สูงอายุในชุมชน (สสจ.ตร.) เงิน 500,000 บาท</t>
  </si>
  <si>
    <t xml:space="preserve">* โครงการขับเคลื่อนกระบวนการพัฒนาเมืองตราดน่าอยู่ (สสจ.ตร.) </t>
  </si>
  <si>
    <t xml:space="preserve">* ประชาชนพ้นภัยอาชญากรรม (ตำรวจภูธร จว.) </t>
  </si>
  <si>
    <t xml:space="preserve">* การพัฒนากีฬาคนพิการจังหวัดตราด (ศูนย์การศึกษาพิเศษประจำจังหวัดตราด) </t>
  </si>
  <si>
    <t xml:space="preserve">*  โครงการพัฒนาเครือข่ายครอบครัวอบอุ่น (พมจ.ตร.)  </t>
  </si>
  <si>
    <t xml:space="preserve">* โครงการวัฒนธรรมสายใยชุมชน (สนง.วัฒนธรรม จว.) </t>
  </si>
  <si>
    <t xml:space="preserve">* โครงการส่งเสริมสนับสนุนวัฒนธรรมพื้นบ้านจังหวัดตราด (สนง.วัฒนธรรม จว.) </t>
  </si>
  <si>
    <t xml:space="preserve">* โครงการเฝ้าระวังทางวัฒนธรรมจังหวัดตราด (สนง.วัฒนธรรม จว.) </t>
  </si>
  <si>
    <t xml:space="preserve">* โครงการส่งเสริม จริยธรรมแก่ประชาชนจังหวัดตราด (สนง.วัฒนธรรม จว.) </t>
  </si>
  <si>
    <t xml:space="preserve">* ร้านเกมสีขาวเพื่อเยาวชนจังหวัดตราด (สนง.วัฒนธรรมจว.) </t>
  </si>
  <si>
    <t>* การละเล่นพื้นบ้านของจังหวัดตราด (สนง.วัฒนธรรม จว.)</t>
  </si>
  <si>
    <t xml:space="preserve">* ส่งเสริมดนตรีไทย (สนง.วัฒนธรรม จว.) </t>
  </si>
  <si>
    <t>* ค่ายส่งเสริมและพัฒนาอัจฉริยภาพนักเรียนระดับมัธยมศึกษาตอนต้น (สนง.เขตพื้นที่การศึกษา)</t>
  </si>
  <si>
    <t xml:space="preserve">* โครงการลดปัญหาโรคมาลาเรียพื้นที่จังหวัดตราด (ศูนย์ควบคุมโรคติดต่อนำโดยแมลงที่ 3,4) </t>
  </si>
  <si>
    <t>*  โครงการพัฒนาสังคมแห่งการเรียนรู้คู่คุณธรรมตลอดชีวิต (สนง.กศน.)</t>
  </si>
  <si>
    <t>* โครงการพัฒนาโรงแรมให้ได้มาตรฐานด้านอัคคีภัย (สนง.สวัสดิการและคุ้มครองแรงงานจังหวัด)</t>
  </si>
  <si>
    <t>โครงการศึกษา</t>
  </si>
  <si>
    <t xml:space="preserve"> โครงการพัฒนาระบบสนับสนุนกลไกการขับเคลื่อนติดตามโครงการและงบประมาณ</t>
  </si>
  <si>
    <t>โครงการเพิ่มประสิทธิภาพในการจัดทำผลิตภัณฑ์มวลรวมจังหวัดตราด (GPP)</t>
  </si>
  <si>
    <t>โครงการสนับสนุนการบริหารยุทธศาสตร์การพัฒนาจังหวัด</t>
  </si>
  <si>
    <t xml:space="preserve"> Communicative English Camp</t>
  </si>
  <si>
    <t>มหกรรมวิชาการ</t>
  </si>
  <si>
    <t xml:space="preserve"> จัดการสอนวิชาชีพระยะสั้นให้กับเด็ก เยาวชน และประชาชนทั่วไป</t>
  </si>
  <si>
    <t>โครงการขุดลอกคลอง  ม.3  ต.ทรายมูล</t>
  </si>
  <si>
    <t>โครงการขุดลอกคลอง  ม.11 ต.บางปลากด</t>
  </si>
  <si>
    <t>โครงการขุดลอกคลอง ม.2  ต.องครักษ์</t>
  </si>
  <si>
    <t>โครงการขุดลอกวัชพืชคลองส่งน้ำ ม.5 , 6 , 7  ต.องครักษ์</t>
  </si>
  <si>
    <t>โครงการขุดลอกคลองสมเด็จย่า  ม.1  ต.บางลูกเสือ</t>
  </si>
  <si>
    <t>อนุรักษ์ฟิ้นฟู</t>
  </si>
  <si>
    <t>จัดจ้างที่ปรึกษาเพื่อให้คำปรึกษา</t>
  </si>
  <si>
    <t>สอคล้องกับยุทธศาสตร์ แต่เห็นสมควรใช้งบ Function เนื่องจากต้องมีการบริหารจัดการต่อเนื่อง</t>
  </si>
  <si>
    <t>โครงการศึกษา (ติดตามประเมินผล)</t>
  </si>
  <si>
    <t>เป็นการพัฒนา</t>
  </si>
  <si>
    <t>โครงการอบรม/ซื้ออุปกรณเพื่อการอบรม</t>
  </si>
  <si>
    <t>ส่งเสริมให้เกิดการพัฒนาที่เพิ่มขึ้น</t>
  </si>
  <si>
    <t>พัฒนาแหล่งท่องเที่ยว</t>
  </si>
  <si>
    <t>เพิ่มประสิทธิภาพการเกษตร</t>
  </si>
  <si>
    <t>โครงการอบรม/ซื้อครุภัณฑ์ (กล้องดิจิตอล)</t>
  </si>
  <si>
    <t>โครงการจัดซื้อครุภัณฑ์</t>
  </si>
  <si>
    <t>โครงสร้างพื้นฐานเพื่อพัฒนาชุมชน</t>
  </si>
  <si>
    <t>โครงการศึกษาวิจัย/จัดจ้างที่ปรึกษา</t>
  </si>
  <si>
    <t>จ้างแรงงานท้องถิ่น อนุรักษ์สัตว์ป่าและส่งเสริมการท่องเที่ยว</t>
  </si>
  <si>
    <t>งบบริหารจัดการของจังหวัด(งบประจำของหน่วยงาน)</t>
  </si>
  <si>
    <t>เป็นโครงสร้างพื้นฐานและอำนวยความสะดวกของประชาชน</t>
  </si>
  <si>
    <t>ป้องกันการกัดเซาะตลิ่งชายฝั่งทะเล และฟื้นฟูป่าชายเลน</t>
  </si>
  <si>
    <t>โครงการศึกษาวิจัย/จัดจ้างที่ปรึกษา/อบรม</t>
  </si>
  <si>
    <t>จ้างแรงงานท้องถิ่น เพิ่มแหล่งอาหารให้สัตว์ป่า</t>
  </si>
  <si>
    <t>เป็นโครงสร้างพื้นฐานและอำนวยความสะดวกทางประชาชน</t>
  </si>
  <si>
    <t>เป็นโครงสร้างพื้นฐานและอำนวยความสะดวกทางด้านอุตสหกรรม</t>
  </si>
  <si>
    <t>เป็นโครงสร้างพื้นฐานและอำนวยความสะดวกประชาชน และการเกษตร</t>
  </si>
  <si>
    <t>แก้ไขปัญหาน้ำท่วมขัง เน่าเหม็น และสิ่งแวดล้อม</t>
  </si>
  <si>
    <t>เป็นโครงสร้างพื้นฐานและอำนวยความสะดวกของประชากร</t>
  </si>
  <si>
    <t>แก้ปัญหาน้ำท่วในพื้นที่</t>
  </si>
  <si>
    <t>ลำดับความสำคัญของโครงการ</t>
  </si>
  <si>
    <t>ลำดับความาสำคัญของโครงการ</t>
  </si>
  <si>
    <t>โครงการศึกษาดูงาน</t>
  </si>
  <si>
    <t>เพื่อแก้ไขปัญหาขาดแคลนน้ำ</t>
  </si>
  <si>
    <t>ประเด็นยุทธศาสตร์ที่   1.พัฒนาคนให้มีความรู้คู่คุณธรรม สร้างสังคมแห่งการเรียนรู้น้อมนำเศรษฐกิจพอเพียงมาใช้ในการดำเนินชีวิต</t>
  </si>
  <si>
    <t xml:space="preserve">  โครงการเสริมสร้างภูมิคุ้มกันทางสังคม</t>
  </si>
  <si>
    <t>* กิจกรรมส่งเสริมนิสัยการอ่านเพื่อแก้ไขปัญหาการอ่านไม่ออกเขียนไม่ได้ของนักเรียน</t>
  </si>
  <si>
    <t>* กิจกรรมพัฒนาคุณภาพการศึกษาตามกลุ่มสาระการเรียนรู้</t>
  </si>
  <si>
    <t xml:space="preserve"> โครงการเสริมสร้างคุณธรรมจริยธรรม</t>
  </si>
  <si>
    <t xml:space="preserve">* กิจกรรมส่งเสริมคุณธรรมจริยธรรมและธรรมาภิบาล จังหวัดชลบุรี ประจำปี      </t>
  </si>
  <si>
    <t xml:space="preserve">*กิจกรรมเสริมสร้างศีลธรรมจริยธรรมข้าราชการและประชาชนจังหวัดชลบุรี </t>
  </si>
  <si>
    <t xml:space="preserve">*กิจกรรมประชาสัมพันธ์  เพื่อส่งเสริมคุณธรรม       จริยธรรม
</t>
  </si>
  <si>
    <t xml:space="preserve">กิจกรรมพัฒนาศักยภาพบุคลากรด้านคุณธรรมจริยธรรมการครองตน </t>
  </si>
  <si>
    <t xml:space="preserve"> โครงการเผยแพร่ปรัชญาเศรษฐกิจพอเพียงมาใช้ในการดำรงชีวิต </t>
  </si>
  <si>
    <t>โครงการอบรม (16)</t>
  </si>
  <si>
    <t>โครงการอบรม (17)</t>
  </si>
  <si>
    <t>โครงการอบรม (18)</t>
  </si>
  <si>
    <t>ประเด็นยุทธศาสตร์ที่  4.บริหารจัดการระบบนิเวศน์ทรัพยากรธรรมชาติ สิ่งแวดล้อมและผังเมืองให้เกิดความสมดุล</t>
  </si>
  <si>
    <t xml:space="preserve">โครงการเสริมสร้างภูมิคุ้มกันทางสังคม  
</t>
  </si>
  <si>
    <t>พัฒนาศักยภาพของบุคลากรภาครัฐและภาคประชาชน ร่วมทั้งส่งเสริมประสิทธิภาพการบริหารจัดการ</t>
  </si>
  <si>
    <t>เพิ่มประสิทธิภาพการรักษาความสงบเรียบร้อย เพื่อรองรับการขยายตัวสนามบินสุวรรณภูมิ</t>
  </si>
  <si>
    <t>เพิ่มประสิทธิภาพการบริหารจัดการด้านอำนวยความยุติธรรมและการบริการประชาชน</t>
  </si>
  <si>
    <t>เตรียมความพร้อมป้องกันและบรรเทาสาธารณภัยและลดอุบัติเหตุจราจรทางบก</t>
  </si>
  <si>
    <t>ขับเคลื่อนกระบวนการแผนชุมชน</t>
  </si>
  <si>
    <t>สืบสานภูมิปัญญาแผ่นดินขยายผลสู่ปวงชนชาวสมุทรปราการ</t>
  </si>
  <si>
    <t>พัฒนาและปรับปรุงแหล่งเรียนรู้ เพื่อคุณภาพชีวิตที่ดีของเยาวชน</t>
  </si>
  <si>
    <t>ส่งเสริมการประหยัดพลังงานในโรงเรียน</t>
  </si>
  <si>
    <t>ก่อสร้างสะพานลอยคนเดินข้าม</t>
  </si>
  <si>
    <t>งานติดตั้งราวกันอันตราย</t>
  </si>
  <si>
    <t>งานปรับปรุงทางหลวงและติดตั้งป้ายจราจร เพื่ออำนวยความปลอดภัย</t>
  </si>
  <si>
    <t>งานติดตั้งและซ่อมแซมไฟฟ้าแสงสว่าง</t>
  </si>
  <si>
    <t>ทุกวันของฉันคือวันครอบครัว</t>
  </si>
  <si>
    <t>จัดการแข่งขันกีฬานักเรียน นักศึกษาจังหวัดสมุทรปราการ ประจำปี 2553</t>
  </si>
  <si>
    <t>โครงการควบคุมป้องกัน และแก้ไขปัญหาโรคไข้หวัดนก</t>
  </si>
  <si>
    <t>ฝึกอบรมคณะกรรมการกองทุนหมู่บ้านและชุมชนเมือง</t>
  </si>
  <si>
    <t>โครงการพัฒนาคุณภาพชีวิตของประชาชน ได้มีน้ำประปาใช้ทุกครัวเรือน</t>
  </si>
  <si>
    <t>พัฒนาประสิทธิภาพการป้องกันแก้ไขปัญหาอาชญากรรม ยาเสพติด เพื่อรองรับท่าอากาศยานสุวรรณภูมิ</t>
  </si>
  <si>
    <t>เพิ่มศักยภาพการบริหารจัดการด้านแรงงานจังหวัดสมุทรปราการ</t>
  </si>
  <si>
    <t>ประเด็นยุทธศาสตร์ที่ 4 รองรับยุทธศาสตร์การพัฒนากลุ่มจังหวัดภาคกลางตอนกลาง</t>
  </si>
  <si>
    <t>สมุทรปราการ EXPO 2010</t>
  </si>
  <si>
    <t>พัฒนาปรับปรุงภูมิทัศน์เพื่อการท่องเที่ยวเชิงพระพุทธศาสนา ตลาดน้ำชุมชนวัดใหญ่ อ.พระสมุทรเจดีย์</t>
  </si>
  <si>
    <t>โครงการก่อสร้างถนนลาดยาง สายบ้านหนองกันเกรา-บ้านเขาตลาด  ตำบลทางเกวียน               อำเภอแกลง – อำเภอวังจันทร์ จังหวัดระยอง</t>
  </si>
  <si>
    <t xml:space="preserve">สอดคล้องกับยุทธศาสตร์แต่สมควรใช้งบกระทรวง </t>
  </si>
  <si>
    <t>เป็นโครงสร้างพื้นฐานที่สมควรใช้งบ Function (20)</t>
  </si>
  <si>
    <t>โครงการตามรอยเบื้องพระยุคลบาท จ.สระแก้ว (ตามรอยพ่อ) 84 พรรษา มีโครงการย่อย ดังนี้</t>
  </si>
  <si>
    <t>* พัฒนาศูนย์ประสานการเรียนรู้โครงการตามรอยพระยุคลบาท 84 พรรษา</t>
  </si>
  <si>
    <t>* ปรับปรุงพัฒนาแปลงไร่นาสวนผสมบ้านคลองทราย</t>
  </si>
  <si>
    <t>* การจัดทำ"ชุดความรู้และระบบสารสนเทศภูมิศาสตร์แหล่งน้ำ" ในพื้นที่ลาดเชิงเขาจังหวัดสระแก้ว</t>
  </si>
  <si>
    <t>โครงการประชาสัมพันธ์เพื่อส่งเสริมสนับสนุนการดำเนินงานโครงการอันเนื่องมาจากพระราชดำริในพื้นที่จังหวัดสระแก้ว</t>
  </si>
  <si>
    <t>โครงการเสริมสร้างความมั่นคงตามแนวชายแดน</t>
  </si>
  <si>
    <t>* สกัดกลั้นยาเสพติด</t>
  </si>
  <si>
    <t>* 80 พรรษา 80 หมู่บ้าน ตามแนวชายแดน</t>
  </si>
  <si>
    <t>* ฝึกอบรมและจัดตั้งแหล่งข่าว</t>
  </si>
  <si>
    <t>* สกัดกลั้นแรงงานต่างด้าว</t>
  </si>
  <si>
    <t>* เพิ่มประสิทธิภาพชุดรักษาความปลอดภัยหมู่บ้านชายแดน</t>
  </si>
  <si>
    <t>* การฝึกอบรมและจัดตั้งเครือข่ายประชาชนด้านการข่าวจังหวัดสระแก้ว</t>
  </si>
  <si>
    <t>* ทบทวนบทบาทของคณะกรรมการหมู่บ้านอาสาพัฒนาและป้องกันตนเอง</t>
  </si>
  <si>
    <t>* ค่ายเยาวชนอาสาทำความดีเพื่อแผนดิน</t>
  </si>
  <si>
    <t>* จัดตั้งศูนย์ประสานงานปราบปรามอาชญากรรมข้ามชาติจังหวัดสระแก้ว</t>
  </si>
  <si>
    <t>* เพิ่มศักยภาพเครือข่ายระบบการเฝ้าระวังคุ้มตรองผู้บริโภคด้านอาหารและผลิตภัณฑ์สุขภาพ จังหวัดสระแก้ว</t>
  </si>
  <si>
    <t>โครงการพัฒนาแหล่งน้ำเพื่ออุปโภคบริโภค</t>
  </si>
  <si>
    <t>* ขุดสระน้ำเพื่ออุปโภคบริโภค ขนาด 5 ไร่ หมู่ที่ 1 บ้านพระเพลิง และหมู่ที่ 15 บ้านภูเขาทอง ตำบลพระเพลิง</t>
  </si>
  <si>
    <t>โครงการพัฒนาแหล่งน้ำเพื่อการเกษตร</t>
  </si>
  <si>
    <t>* ขุดลอกคลองและสร้างฝายน้ำล้นและขุดสระเก็บน้ำในพื้นที่ อ.เมืองสระแก้ว</t>
  </si>
  <si>
    <t>* ขุดลอกคลองพร้อมก่อสร้างฝายทดน้ำ 2 จุด หมู่ที่ 1 บ้านคลองคันโท ตำบลหนองหมากฝ้าย</t>
  </si>
  <si>
    <t>ขุดลอกคลองเพื่อเก็บกักน้ำใช้ในการอุปโภคบริโภคและการเกษตรกรรม  อำเภอกบินทร์บุรี  จำนวน  5  แห่ง</t>
  </si>
  <si>
    <t xml:space="preserve"> ขุดลอกสระคลองท่าตะเม็ง  หมู่ที่ 7 ต. ดงบัง (ปากบ่อกว้าง120*90 ม. ก้นบ่อกว้าง 80*100 ม. ลึก 5 เมตร ความลาดเอียง 1:2)</t>
  </si>
  <si>
    <t>ขุดสระน้ำ หมู่ 6 ต. คำโตนด  (กว้าง 80 ม. ยาว 20 เมตร ลึกเฉลี่ย  4 เมตร)</t>
  </si>
  <si>
    <t xml:space="preserve"> บริหารจัดการทรัพยากรและสิ่งแวดล้อมในลุ่มน้ำปราจีนบุรี</t>
  </si>
  <si>
    <t>ส่งเสริมให้ประชาชนมีส่วนร่วมในการจัดการด้านสิ่งแวดล้อม</t>
  </si>
  <si>
    <t>ปลูกไม้อุโลกเพื่อเป็นแหล่งเก็บเมล็ดไม้ในการส่งเสริมอาชีพ</t>
  </si>
  <si>
    <t xml:space="preserve"> ศึกษาความเหมาะสมของการกำหนดผังพื้นที่รับน้ำและป้องกันน้ำท่วมจังหวัดปราจีนบุรี</t>
  </si>
  <si>
    <t>ก่อสร้างเขื่อนป้องกันตลิ่งริมแม่น้ำปราจีนบุรี บริเวณวัดโชติการาม ต.วังดาล อ. กบินทร์บุรี</t>
  </si>
  <si>
    <t>ขุดลอกคลองหนองแก้ว  หมู่ 2  ต. หนองแก้ว (กว้าง 20 ม. ยาว 2,500 ม. ลึกเฉลี่ย  5 ม.)</t>
  </si>
  <si>
    <t>ขุดลอกแหล่งน้ำเพื่อบรรเทาภัยแล้ง (แก้มลิง) หมู่ 14,16 ต. โพธิ์งาม</t>
  </si>
  <si>
    <t>ก่อสร้างฝายต้นน้ำลำธาร( Check  Dam) ตามแนวพระราชดำริ  จังหวัดปราจีนบุรี  จำนวน  2,250  แห่ง</t>
  </si>
  <si>
    <t xml:space="preserve">อนุรักษ์และขยายพันธุ์ไม้กฤษณา ไม้พยุง  พืชอาหารกินได้ เพื่อลดปัญหาการใช้ประโยชน์จากป่าอนุรักษ์และแก้ไขปัญหาภาวะโลกร้อน  </t>
  </si>
  <si>
    <t>ก่อสร้างฝายน้ำล้นแบบ มข  2527 ม. 8 ต.หนองโพรง</t>
  </si>
  <si>
    <t xml:space="preserve">* กิจกรรมส่งเสริมอาชีพด้านเกษตร ประมง ตามแนวเศรษฐกิจพอเพียง </t>
  </si>
  <si>
    <t xml:space="preserve"> * กิจกรรมประชาสัมพันธ์เศรษฐกิจพอเพียง</t>
  </si>
  <si>
    <t>* กิจกรรมส่งเสริมวิถีชีวิตแบบเศรษฐกิจพอเพียง</t>
  </si>
  <si>
    <t>* กิจกรรมสร้างคุณค่าสหกรณ์ตามปรัชญาเศรษฐกิจพอเพียง</t>
  </si>
  <si>
    <t>*กิจกรรมส่งเสริมวิถีชีวิตเศรษฐกิจพอเพียง</t>
  </si>
  <si>
    <t>ประเด็นยุทธศาสตร์ที่  2.ส่งเสริมระบบสวัสดิการสังคมให้รองรับการเปลี่ยนแปลง</t>
  </si>
  <si>
    <t>* กิจกรรมเยาวชนจิตอาสาสร้างสรรค์สังคม</t>
  </si>
  <si>
    <t xml:space="preserve"> * กิจกรรมส่งเสริมคุณภาพชีวิตผู้ใช้แรงงาน</t>
  </si>
  <si>
    <t xml:space="preserve"> * กิจกรรมพัฒนาการดำเนินงานป้องกันและแก้ไขปัญหายาเสพติด TO BE NUMBER ONE จังหวัดชลบุรี</t>
  </si>
  <si>
    <t>* กิจกรรม ศูนย์สาธิตและฝึกอบรมอาชีพให้ผู้ว่างงาน</t>
  </si>
  <si>
    <t>*กิจกรรมหมู่บ้านคุ้มครองเด็ก</t>
  </si>
  <si>
    <t>*กิจกรรมโรงเรียนพ่อแม่ลูก</t>
  </si>
  <si>
    <t>แผน4ปี</t>
  </si>
  <si>
    <t>(6) กิจกรรมสร้างคุณค่าสหกรณ์ตามปรัชญาเศรษฐกิจพอเพียง</t>
  </si>
  <si>
    <t>(7) กิจกรรมส่งเสริมวิถีชีวิตเศรษฐกิจพอเพียง</t>
  </si>
  <si>
    <t>ส่งเสริมและพัฒนาสังคม</t>
  </si>
  <si>
    <t xml:space="preserve">โครงการเสริมสร้างภูมิคุ้มกันทางสังคม (19,377,400 บาท)
</t>
  </si>
  <si>
    <t>(1) กิจกรรมเยาวชนจิตอาสาสร้างสรรค์สังคม</t>
  </si>
  <si>
    <t>(2) กิจกรรมส่งเสริมคุณภาพชีวิตผู้ใช้แรงงาน</t>
  </si>
  <si>
    <t>(3) กิจกรรมพัฒนาการดำเนินงานป้องกันและแก้ไขปัญหายาเสพติด TO BE NUMBER ONE จังหวัดชลบุรี</t>
  </si>
  <si>
    <t>(4) กิจกรรม ศูนย์สาธิตและฝึกอบรมอาชีพให้ผู้ว่างงาน</t>
  </si>
  <si>
    <t>(5) กิจกรรมหมู่บ้านคุ้มครองเด็ก</t>
  </si>
  <si>
    <t>(6) กิจกรรมโรงเรียนพ่อแม่ลูก</t>
  </si>
  <si>
    <t>(7) กิจกรรมเสียงสะท้อนของเด็กแว๊น</t>
  </si>
  <si>
    <t>เสริมสร้างและพัฒนาอาชีพ</t>
  </si>
  <si>
    <t xml:space="preserve"> โครงการเฝ้าระวังควบคุมป้องกันโรคที่เป็นปัญหาสำคัญของจังหวัดชลบุรี (8,700,000 บาท)</t>
  </si>
  <si>
    <t>(1) กิจกรรมส่งเสริมกลไกการบริหารจัดการป้องกันควบคุมปัญหาเอดส์ จังหวัดชลบุรี</t>
  </si>
  <si>
    <t>(2) กิจกรรมส่งเสริมคุณภาพชีวิตแรงงานปลอดภัยและสุขภาพอนามัยดี</t>
  </si>
  <si>
    <t>(3) โครงการพัฒนาศูนย์การเรียนรู้ด้านสุขภาพ (คมสช.) ในหมู่บ้าน / ชุมชน</t>
  </si>
  <si>
    <t>สอดคลั้องกับยุทธศาสตร์เพื่อส่งเสริมการท่องเที่ยวในพื้นที่</t>
  </si>
  <si>
    <t>* ก่อสร้างสิ่งอำนวยความสะดวก เพื่อส่งเสริมการท่องเที่ยวปราสาทสด็กก็อกธม หมู่ 9ต.โคกสูง อ.โคกสูง จ.สระแก้ว(ก่อสร้างห้องสุขาชาย 1 หลังหญิง 1 หลัง)</t>
  </si>
  <si>
    <t>ส่งเสริมและพัฒนาสิ่งอำนวยความสะดวกแหล่งท่องเที่ยว</t>
  </si>
  <si>
    <t xml:space="preserve"> * พัฒนาแหล่งท่องเที่ยวบบริเวณอ่างเก็บน้ำพระปรงอุทยานแห่งชาติปางสีดาต.ท่าแยก อ.เมือง จ.สระแก้ว</t>
  </si>
  <si>
    <t xml:space="preserve">  * พัฒนาแหล่งท่องเที่ยวเชื่อมโยงวัฒนธรรมขอมโบราณ                                 </t>
  </si>
  <si>
    <t>โครงการสนับสนุนกิจกรรมในแหล่งท่องเที่ยวเชื่อมโยงวัฒนธรรมโบราณ และแหล่งท่องเที่ยวเชิงประวัติศาสตร์ท้องถิ่น</t>
  </si>
  <si>
    <t xml:space="preserve">โครงการพัฒนาบุคลากรเพื่อการท่องเที่ยว </t>
  </si>
  <si>
    <t xml:space="preserve">  * อบรมมัคคุเทศน์เชิงวัฒนธรรม </t>
  </si>
  <si>
    <t xml:space="preserve"> * อบรมมักคุเทศน์</t>
  </si>
  <si>
    <t>โครงการ พัฒนาเครือข่ายส่งเสริมการท่องเที่ยวทับทิมสยาม 05</t>
  </si>
  <si>
    <t xml:space="preserve">โครงการการพัฒนาสินค้าหนึ่งตำบลหนึ่งผลิตภัณฑ์ (OTOP)ให้เป็นของที่ระลึก </t>
  </si>
  <si>
    <t xml:space="preserve">  * พัฒนาคุณภาพผลิตภัณฑ์หนึ่งตำบลหนึ่งผลิตภัณฑ์ (OTOP) </t>
  </si>
  <si>
    <t>* เพิ่มมูลค่าการจำหน่าย</t>
  </si>
  <si>
    <t>โครงการการบริหารจัดการระบบสารสนเทศจังหวัดสระแก้ว</t>
  </si>
  <si>
    <t>* โครงการพัฒนาระบบฐานข้อมูล และระบบเทคโนโลยีสารสนเทศสำหรับการวางแผนพัฒนาจังหวัดสระแก้ว</t>
  </si>
  <si>
    <t>โครงการอบรม/จัดซื้อวัสดุ (เครื่องคอมพิวเตอร์)</t>
  </si>
  <si>
    <t>* การบริหารจัดการแผนพัฒนาจังหวัด</t>
  </si>
  <si>
    <t>งบบริหารจัดการของจังหวัดในการจัดทำแผนจังหวัด</t>
  </si>
  <si>
    <t>ประเด็นยุทธศาสตร์ที่   6 การพัฒนาศักยภาพคน</t>
  </si>
  <si>
    <t>โครงการเสริมสร้างและพัฒนาคุณภาพประชาชนจังหวัดสระแก้ว</t>
  </si>
  <si>
    <t>โครงการจัดระบบผังเมืองและบูรณาการพัฒนาตามผังเมือง (35,800,000 บาท)</t>
  </si>
  <si>
    <t>(1) กิจกรรมสนับสนุนการจัดทำผังชุมชนและบูรณาการตามผัง</t>
  </si>
  <si>
    <t>(2) กิจกรรมศึกษาและออกแบบเพื่อแก้ไขปัญหาการจราจรเลียบชายฝั่งทะเลในเขตผังเมืองรวมเมืองชลบุรี</t>
  </si>
  <si>
    <t>(3) กิจกรรมรวบรวมและจัดทำข้อมูลภูมิสารสนเทศเพื่อเพื่อพัฒนาระบบผังเมือง</t>
  </si>
  <si>
    <t>(4) กิจกรรมศึกษาและออกแบบเพื่อแก้ไขปัญหาน้ำท่วมและการจราจรในเขตผังเมืองรวมเมืองพนัสนิคม และพื้นที่โดยรอบ</t>
  </si>
  <si>
    <t>(5) กิจกรรมปรับปรุงระบบระบายน้ำเพื่อแก้ไขปัญหาน้ำท่วมในเขตผังเมืองรวม</t>
  </si>
  <si>
    <t>โครงการพัฒนาการคมนาคมของจังหวัด (40,600,000 บาท)</t>
  </si>
  <si>
    <t xml:space="preserve">(1) กิจกรรมก่อสร้างทางลาดยางผิวแอสฟัลติกคอนกรีต สาย ชบ 1080 แยกทางหลวงหมายเลข 7 – ทางหลวงหมายเลข 3138 </t>
  </si>
  <si>
    <t>(2) กิจกรรมก่อสร้างสะพานลอยคนเดินข้าม ทางหลวงหมายเลข 3  ตอน ห้วยกะปิ - ต่อทางของเทศบาลเมืองศรีราชา ที่ กม. 99+000</t>
  </si>
  <si>
    <t>(3) กิจกรรมก่อสร้างสะพานลอยคนเดินข้าม ทางหลวงหมายเลข 3  ตอน แยกทางหลวงหมายเลข 34 - ชลบุรี ที่ กม. 89+825</t>
  </si>
  <si>
    <t>พัฒนาการคมนาคมขนส่ง</t>
  </si>
  <si>
    <t>โครงการบริหารจัดการแหล่งน้ำในพื้นที่ (81,010,400 บาท)</t>
  </si>
  <si>
    <t xml:space="preserve">(1) กิจกรรมการพัฒนาแหล่งน้ำในที่ดินสาธารณะประโยชน์ “ทุ่งหนองใหญ่” อำเภอบ่อทอง </t>
  </si>
  <si>
    <t xml:space="preserve"> (2) กิจกรรมแก้มลิงบ้านวังรี</t>
  </si>
  <si>
    <t>(3) กิจกรรมก่อสร้างคลองส่งน้ำสายเนินตามาก – เนินกลาง</t>
  </si>
  <si>
    <t>(4) กิจกรรมขุดลอกพร้อมดาดคอนกรีตท้ายฝายน้ำคลองหลวงท่าบุญมี</t>
  </si>
  <si>
    <t>(5) กิจกรรมพัฒนาแหล่งน้ำดื่มให้เพียงพอต่อการบริโภคของประชาชน</t>
  </si>
  <si>
    <t>(6) กิจกรรมขุดลอกคลอง สร้างฝายน้ำล้น</t>
  </si>
  <si>
    <t>(7) กิจกรรมก่อสร้างระบบประปาหมู่บ้านแบบผิวดินขนาดกลางบ้านหนองหูช้าง</t>
  </si>
  <si>
    <t>(8) กิจกรรมพัฒนาแหล่งน้ำเพื่อการเกษตร</t>
  </si>
  <si>
    <t>(9) กิจกรรมประปาหมู่บ้าน ตำบลบางนาง</t>
  </si>
  <si>
    <t>(10) กิจกรรมขุดสระน้ำสาธารณะและก่อสร้างระบบประปาหมู่บ้าน หมู่ที่ 1 ต.คลองพลู</t>
  </si>
  <si>
    <t>(11) กิจกรรมขุดลอกคลองหลวง ต.บ้านช้าง</t>
  </si>
  <si>
    <t>(12) กิจกรรมขุดสระเก็บน้ำแบบแก้มลิงเพื่อก่อสร้างระบบประปา หมู่ที่ 5 บ้านโปร่งหิน ต.เกาะจันทร์</t>
  </si>
  <si>
    <t>โครงการเพิ่มประสิทธิภาพการบริหารจัดการภาครัฐ (21,809,989 บาท)</t>
  </si>
  <si>
    <t>(1) โครงการพัฒนาระบบบริหารจัดการภาครัฐจังหวัดชลบุรี</t>
  </si>
  <si>
    <t>(2) โครงการพัฒนาระบบสารสนเทศทางภูมิศาสตร์จังหวัดชลบุรี</t>
  </si>
  <si>
    <t>(3) โครงการพัฒนาศักยภาพบุคลากรเพื่อประสิทธิผลขององค์กร และเสริมสร้างสมดุลชีวิต</t>
  </si>
  <si>
    <t>(4) โครงการศูนย์กำลังคนด้าน แรงงานจังหวัดชลบุรี</t>
  </si>
  <si>
    <t>(5) โครงการบำรุงรักษาระบบสารสนเทศเพื่อการบริหารจัดการภาครัฐแบบบูรณาการ</t>
  </si>
  <si>
    <t>(6) โครงการพัฒนาระบบข้อมูลและสารสนเทศ</t>
  </si>
  <si>
    <t>(7) โครงการตู้บริการชุมชนแบบอิเลคทรอนิกส์จังหวัดชลบุรี</t>
  </si>
  <si>
    <t>(8) โครงการศูนย์บริการร่วมกระทรวงแรงงานจังหวัดชลบุรี</t>
  </si>
  <si>
    <t xml:space="preserve">(1) กิจกรรมเสริมสร้างคุณธรรม จริยธรรมแก่ผู้ประกอบการตาม พ.ร.บ.ภาพยนตร์และวีดิทัศน์ พ.ศ.2551 </t>
  </si>
  <si>
    <t>โครงการส่งเสริมการท่องเที่ยวเชื่อมโยงอุทยานแห่งชาติเขาใหญ่มรดกโลก</t>
  </si>
  <si>
    <t>โครงการพัฒนาศักยภาพแหล่งท่องเที่ยวทางธรรมชาติเขื่อนขุนด่านปราการชล</t>
  </si>
  <si>
    <t>โครงการจัดตั้งพิพิธภัณฑ์พื้นบ้าน</t>
  </si>
  <si>
    <t>โครงการส่งเสริมประเพณีและวัฒธรรมของชุมชน</t>
  </si>
  <si>
    <t>รายละเอียดโครงการไม่สอดคล้องกับกิจกรรม</t>
  </si>
  <si>
    <t>โครงการ พัฒนาศักยภาพ จัดตั้งหมู่บ้านภูมิปัญญาท้องถิ่น</t>
  </si>
  <si>
    <t>โครงการศึกษา/วิจัย</t>
  </si>
  <si>
    <t>โครงการพัฒนาโครงข่ายด้าน Logistics เชื่อมโยงระหว่างกลุ่มจังหวัด ซึ่งประกอบด้วย</t>
  </si>
  <si>
    <t>* การศึกษาความเหมาะสมและออกแบบในการจัดตั้งสถานีขนส่งถ่ายสินค้า</t>
  </si>
  <si>
    <t>* บูรณะทางผิวแอสฟัลต์ (Rehabilitation of Asphalt Pavement) ทางหลวงหมายเลข 33 ระยะทาง 5.671 กม.</t>
  </si>
  <si>
    <t>โครงการปรับปรุงไฟจราจร ทางหลวงหมายเลข 304 กม.70+146,กม.10+363 และไฟจราจร ทางหลาวงหมายเลข 33 กม.208+144</t>
  </si>
  <si>
    <t>สนับสนุนการเป็นศูนย์กลางการคมนาคมขนส่ง</t>
  </si>
  <si>
    <t>โครงการต้องมีการศึกษาก่อน ยังไม่มีความพร้อมในการก่อสร้าง</t>
  </si>
  <si>
    <t xml:space="preserve">อำนวยความสะดวกในการจราจร และการขนส่ง </t>
  </si>
  <si>
    <t xml:space="preserve">โครงการ Function </t>
  </si>
  <si>
    <t>โครงการที่สมควรสนับสนุน (Y)</t>
  </si>
  <si>
    <t>โครงการที่ไม่สมควรสนับสนุน (N)</t>
  </si>
  <si>
    <t>รวม</t>
  </si>
  <si>
    <r>
      <t>โครงการเฝ้าระวังและแก้ไขปัญหายาเสพติดอย่างยั่งยืน</t>
    </r>
    <r>
      <rPr>
        <b/>
        <sz val="11"/>
        <color indexed="10"/>
        <rFont val="Tahoma"/>
        <family val="2"/>
      </rPr>
      <t xml:space="preserve">                        </t>
    </r>
  </si>
  <si>
    <r>
      <t xml:space="preserve">* </t>
    </r>
    <r>
      <rPr>
        <sz val="11"/>
        <rFont val="Tahoma"/>
        <family val="2"/>
      </rPr>
      <t xml:space="preserve">กิจกรรมเสริมสร้างคุณธรรม จริยธรรมแก่ผู้ประกอบการตาม พ.ร.บ.ภาพยนตร์และวีดิทัศน์ พ.ศ.2551 </t>
    </r>
  </si>
  <si>
    <r>
      <t>* พัฒนาปรับปรุงสวนผลไม้ผสมผสาน บ้านคลองน้ำเขียว  (สวนของพ่อ</t>
    </r>
    <r>
      <rPr>
        <b/>
        <sz val="11"/>
        <rFont val="Tahoma"/>
        <family val="2"/>
      </rPr>
      <t xml:space="preserve">) </t>
    </r>
    <r>
      <rPr>
        <sz val="11"/>
        <rFont val="Tahoma"/>
        <family val="2"/>
      </rPr>
      <t>และกังหันลมทดน้ำ</t>
    </r>
  </si>
  <si>
    <r>
      <t>โ</t>
    </r>
    <r>
      <rPr>
        <sz val="11"/>
        <rFont val="Tahoma"/>
        <family val="2"/>
      </rPr>
      <t>ครงการพัฒนาแหล่งน้ำเพื่อการเกษตรกรรมของชุมชน</t>
    </r>
  </si>
  <si>
    <t>เห็นควรได้รับการสนับสนุนโดยใช้งบประมาณจังหวัด</t>
  </si>
  <si>
    <t>เห็นควรใช้งบโดบใช้งบประมาณของ กระทรวง/กรม</t>
  </si>
  <si>
    <t>เห็นควรสนับสนุนโดยใช้งบประมาณ อปท.</t>
  </si>
  <si>
    <t>ไม่เห็นควรสนับสนุน</t>
  </si>
  <si>
    <t>ประเด็นยุทธศาสตร์ที่ 1 ศูนย์กลาง (Logistics Center) ของภูมิภาคเอเชียตะวันออกเฉียงใต้</t>
  </si>
  <si>
    <t>วงเงินปี 2553 
(บาท)</t>
  </si>
  <si>
    <t>ภาคกลางตอนกลาง</t>
  </si>
  <si>
    <t>จังหวัดสมุทรปราการ</t>
  </si>
  <si>
    <t xml:space="preserve"> ก่อสร้างเขื่อนป้องกันตลิ่งริมแม่น้ำบางปะกง บริเวณหน้าวัดบ้านสร้าง ต.บ้านสร้าง อ.บ้านสร้าง</t>
  </si>
  <si>
    <t>วงเงินปี 2553
(บาท)</t>
  </si>
  <si>
    <r>
      <t xml:space="preserve">* </t>
    </r>
    <r>
      <rPr>
        <sz val="11"/>
        <color indexed="8"/>
        <rFont val="Tahoma"/>
        <family val="2"/>
      </rPr>
      <t>โครงการปรับปรุงภูมิทัศน์สาย ฉช. 3001 แยก ทล. 314 – ลาดกระบัง</t>
    </r>
  </si>
  <si>
    <t>โครงการสายรักแห่งครอบครัวในพระราชูปถัมภ์ สมเด็จพระบรมโอรสาธิราชฯ สยามมกุฎราชกุมาร</t>
  </si>
  <si>
    <t>โครงการพัฒนามาตรฐานอาหาร ผลิตภัณฑ์สุขภาพและสินค้าวิสาหกิจชุมชน จังหวัด</t>
  </si>
  <si>
    <t>โครงการฟื้นฟูแม่น้ำประแสร์ อำเภอแกลง  จังหวัดระยอง</t>
  </si>
  <si>
    <t>โครงการส่งเสริมและพัฒนาการท่องเที่ยวเชิงเกษตรภายในโครงการศูนย์บริการการพัฒนาปลวกแดงตามพระราชดำริ (อ่างเก็บน้ำดอกกราย)</t>
  </si>
  <si>
    <t>โครงการจัดหาสาธารณูปโภคขั้นพื้นฐานเพื่อรองรับการเข้าอยู่อาศัยและทำประโยชน์ของเกษตรกรในพื้นที่นิคมเศรษฐกิจพอเพียงอำเภอปลวกแดง (ขอขยายเขตระบบจำหน่ายไฟฟ้า)</t>
  </si>
  <si>
    <t>โครงการจัดตั้งศูนย์คัดแยกผลไม้ชุมชนปี 2553</t>
  </si>
  <si>
    <t>โครงการก่อสร้างฝายน้ำล้นพร้อมขุดลอกคลองมะเฟือง</t>
  </si>
  <si>
    <t>โครงการก่อสร้างฝายน้ำล้นพร้อมขุดลอกคลองบางกระเตน</t>
  </si>
  <si>
    <t>โครงการก่อสร้างถนนลาดยางเคพซีล   ม.11  ต.ลาดกระทิง (สายสี่แยกหนองบอน-สามแยก ป่าปาล์ม)   ขนาดผิวจราจรกว้าง  5  เมตร  ยาว  600  เมตร</t>
  </si>
  <si>
    <t>โครงการขับเคลื่อนแผนพัฒนายุทธศาสตร์ การพัฒนาจังหวัดและการติดตามประเมินผล</t>
  </si>
  <si>
    <t>โครงการก่อสร้างถนนลาดยาง AC สายทาง เข้าบ้านคลองพิภพ   หมู่ 7   ต.เกาะขนุน อ.พนมสารคาม   .</t>
  </si>
  <si>
    <t>โครงการก่อสร้างถนนลาดยางแอสฟัสท์ติก บ้านหนองปลาซิว ม.8  ต.ท่าตะเกียบ  กว้าง 6 ม.  ยาว  650  ม.</t>
  </si>
  <si>
    <t>โครงการก่อสร้างปถนนลาดยางเคพซีล  ม.9  ต.ลาดกระทิง   (สายด่านตาแสง)    ขนาดผิว จราจรกว้าง  5  เมตร  ยาว  600 เมตร</t>
  </si>
  <si>
    <t>โครงการก่อสร้างถนนลาดยางแอสฟัสท์ติ บ.เขาวงค์  ม.22  ต.ท่าตะเกียบ  กว้าง  6  ม ยาว  600  ม.</t>
  </si>
  <si>
    <t xml:space="preserve">โครงการก่อสร้างถนนลาดยางแอสฟัลท์ติกคอนกรีต สายบ้านนายบุญโถม อ่วมเถื่อน  ถึงโครงการพัฒนา ส่วนพระองค์   ต.เสม็ดเหนือ  </t>
  </si>
  <si>
    <t xml:space="preserve">โครงการถนนคอนกรีตเสริมเหล็ก  ม.10  ตำบล  คลองหลวงแพ่ง  อำเภอเมือง    กว้าง  5  เมตร ยาว  925  เมตร </t>
  </si>
  <si>
    <t>โครงการพัฒนาระบบเทคโนโลยีสารสนเทศและ การสื่อสารเพื่อรองรับการบริหาร  และบริการ  ในรูปแบบรัฐบาลอิเล็กทรอนิกส์</t>
  </si>
  <si>
    <t>โครงการก่อสร้างถนนลาดยางแอสฟัสท์ติก  กลุ่มบ้านเขาหวาย  ม.22  ต.ท่าตะเกียบ  กว้าง  6  ม.  ยาว  600  ม.</t>
  </si>
  <si>
    <t>โครงการก่อสร้างปรับปรุงผิวจราจรลาดยาง แอสฟัลท์ติกคอนกรีต   ม.10  ต.ท่ากระดาน อ.สนามชัยเขต   ขนาดผิวจราจรกว้าง 5 เมตร ยาว 600 เมตร</t>
  </si>
  <si>
    <t>โครงการก่อสร้างถนนลาดยางแอสฟัสต์ติค คอนกรีต  หมู่ 8  บ้านเนินไร่  สายเกาะคุณบัก'-  เนินไร่</t>
  </si>
  <si>
    <t>โครงการก่อสร้างถนนลาดยางผิวจราจรแบบแอสฟัลท์ติกคอนกรีต  สายเลียบคลอง 15  (ฝั่งตะวันออก)  บริเวณหมู่ที่ 10 บางส่วน  เชื่อมหมู่ที่ 9  บางส่วน  ต.บึงน้ำรักษ์  กว้าง 6 ม. ยาว 1,000 ม. หนา 0.05 ม. หรือผิวจราจรไม่น้อยกว่า 6,000 ตร.ม.</t>
  </si>
  <si>
    <t>โครงการอาหารปลอดภัยในสถานที่จำหน่ายอาหารด้านสุขภาพ</t>
  </si>
  <si>
    <t>โครงการก่อสร้างถนนคอนกรีต   ม.2  ต.ท่ากระดาน บ้านท่าเลียบ - แสงทอง   ผิวจราจรกว้าง  5  เมตร  ระยะทาง  750  เมตร   ชนิดมีลูกรังไหล่ทางข้างละ .050  เมตร</t>
  </si>
  <si>
    <t>โครงการก่อสร้างถนนลาดยางแอสฟัลท์ติก บ.เกาะลอย -หนองปรือ  ม. 3  ต.คลองตะเกรา กว้าง  4  ม.  ยาว  1000  ม.</t>
  </si>
  <si>
    <t>โครงการติดตั้งไฟฟ้าแสงสว่างกิ่งเดียวเสาสูง  9.00 เมตร  ดวงโคมขนาด  250  W.HPS  ทางหลวง หมายเลข 304 ตอนฉะเชิงเทรา - พนมสารคาม</t>
  </si>
  <si>
    <t xml:space="preserve">โครงการการก่อสร้างท่อระบายน้ำชนิดเหลี่ยมพร้อม บ่อพัก คสล. </t>
  </si>
  <si>
    <t>โครงการขยายเขตประปาบริเวณถนนเลียบคลอง ขุดใหม่ หมู่ 1-2  ต.สองคลอง  อ.บางปะกง</t>
  </si>
  <si>
    <t>โครงการขยายเขตประปาบริเวณซอยโรงปลาร้า  หมู่ 2   ต.สองคลอง  อ.บางปะกง</t>
  </si>
  <si>
    <t>โครงการก่อสร้างถนนสายบ้านห้วยกำ - ห้วยพลู หมู่ที่ 6 ตำบลเกาะขนุน กว้าง 5 เมตร  ยาว 1,000 เมตร</t>
  </si>
  <si>
    <t>โครงการก่อสร้างปรับปรุงผิวจราจรลาดยางเคพซีล  ม.11  ต.ท่ากระดาน   อ.สนามชัยเขต   ขนาดผิว จราจรกว้าง 5 เมตร  ยาว  600  เมตร</t>
  </si>
  <si>
    <t>ลำดับที่ 1</t>
  </si>
  <si>
    <t>ลำดับที่ 2</t>
  </si>
  <si>
    <t>ไม่สอดคล้องกับหลักเกณฑ์</t>
  </si>
  <si>
    <t>แก้ไขปัญหาน้ำ</t>
  </si>
  <si>
    <t>พัฒนาแหล่งน้ำเพื่อการเกษตร</t>
  </si>
  <si>
    <t>สร้างรายได้แก่ชุมชน</t>
  </si>
  <si>
    <t>ส่งเสริมสินค้าเกษตร</t>
  </si>
  <si>
    <t>การพัฒนาสินค้าเกษตร</t>
  </si>
  <si>
    <t>เพิ่มผลผลิตสัตว์น้ำ</t>
  </si>
  <si>
    <t>พัฒนาทรัพยากรธรรมชาติและสิ่งแวดล้อม</t>
  </si>
  <si>
    <t>ส่งเสริมแพทย์แผนไทย</t>
  </si>
  <si>
    <t>โครงการอบรม/ซื้อครุภัณฑ์(เต็นท์,โต๊ะ,เก้าอี้,จ้างเหมาจัดงาน)</t>
  </si>
  <si>
    <t>การพัฒนาแหล่งน้ำ</t>
  </si>
  <si>
    <t>การจัดเลี้ยงอาหารกลางวัน</t>
  </si>
  <si>
    <t>จัดระเบียบและพัฒนาเมือง</t>
  </si>
  <si>
    <t>พัฒนาโครงข่ายถนน</t>
  </si>
  <si>
    <t>แก้ปัญหาการขาดแคลนน้ำ</t>
  </si>
  <si>
    <t>เพิ่มรายได้</t>
  </si>
  <si>
    <t>ส่งเสริมสุขภาพ</t>
  </si>
  <si>
    <t>ซื้อคุรุภัณฑ์,ป้ายประชาสัมพัมพันธ์</t>
  </si>
  <si>
    <t>พัฒนาความรู้</t>
  </si>
  <si>
    <t>ส่งเสริมการท่องเที่ยวแนวอนุรักษ์ธรรมชาติและสิ่งแวดล้อม เพื่อนำร่องเชื่อมโยงกลุ่มเบญจบูรพาสุวรรณภูมิ</t>
  </si>
  <si>
    <t>เพิ่มคุณภาพชีวิต</t>
  </si>
  <si>
    <t>ภาค.....ตะวันออก..........................</t>
  </si>
  <si>
    <t>จังหวัด....จันทบุรี......................................</t>
  </si>
  <si>
    <t>ประเด็นยุทธศาสตร์ที่   : 1. พัฒนาอัญมณีและเครื่องประดับ</t>
  </si>
  <si>
    <t>โครงการกำหนดมาตรฐานการประกันคุณภาพสินค้าอัญมณีและเครื่องประดับจังหวัดจันทบุรี</t>
  </si>
  <si>
    <t>โครงการจัดหาเครื่องมือตรวจวิเคราะห์อัญมณี</t>
  </si>
  <si>
    <t>โครงการจัดตั้งศูนย์วิเคราะห์และพัฒนาอัญมณี</t>
  </si>
  <si>
    <t>โครงการพัฒนาบุคลากรด้านอัญมณีและเครื่องประดับจังหวัดจันทบุรี</t>
  </si>
  <si>
    <t>โครงการส่งเสริมและพัฒนาตลาดสินค้าอัญมณีและเครื่องประดับภายในประเทศ</t>
  </si>
  <si>
    <t>โครงการส่งเสริมและพัฒนาตลาดสินค้าอัญมณีและเครื่องประดับสู่ตลาดต่างประเทศ - นำคณะผู้แทนการค้าอัญมณีและเครื่องประดับจากต่างประเทศเข้ามาพบปะเจรจาการค้า ณ จังหวัดจันทบุรี</t>
  </si>
  <si>
    <t>โครงการประชาสัมพันธ์และสร้างความเชื่อมั่นให้กับสินค้าอัญมณีและเครื่องประดับจังหวัดจันทบุรี</t>
  </si>
  <si>
    <t>โครงการจัดหามาตรฐานสีพลอยไทย (Ploithai)</t>
  </si>
  <si>
    <t>โครงการพัฒนาบุคลากรเพื่อการผลิตอัญมณีและเครื่องประดับจังหวัดจันทบุรี</t>
  </si>
  <si>
    <t>ประเด็นยุทธศาสตร์ที่   : 2  พัฒนาสินค้าเกษตร</t>
  </si>
  <si>
    <t>โครงการส่งเสริมและพัฒนาคุณภาพมะม่วง</t>
  </si>
  <si>
    <t>โครงการส่งเสริมและพัฒนาคุณภาพลำไยเพื่อการส่งออก</t>
  </si>
  <si>
    <t>โครงการส่งเสริมพัฒนากล้วยไข่เพื่อการส่งออก</t>
  </si>
  <si>
    <t>โครงการแหล่งผลิตและจำหน่ายสินค้าเกษตรคุณภาพมาตรฐานอาหารอาหารปลอดภัยจังหวัดจันทบุรี</t>
  </si>
  <si>
    <t>โครงการปรับปรุงฐานข้อมูลทะเบียนเกษตรกรผู้ปลูกพืช</t>
  </si>
  <si>
    <t>โครงการป้องกันและแก้ไขปัญหาทุเรียนด้อยคุณภาพสู่ตลาด</t>
  </si>
  <si>
    <t>โครงการประชาสัมพันธุ์กุ้งคุณภาพ</t>
  </si>
  <si>
    <t>โครงการส่งเสริมกลุ่มผู้เลี้ยงหอยแครงตำบลบางชัน</t>
  </si>
  <si>
    <t>โครงการสร้างอาคารรวบรวมและกระจายผลผลิตทางการเกษตรตำบลพลับพลา</t>
  </si>
  <si>
    <t>โครงการจัดแสดงและจำหน่ายสินค้า OTOP</t>
  </si>
  <si>
    <t>โครงการส่งเสริมการตลาดผลไม้คุณภาพมาตรฐานโรงงานอุตสาหกรรม</t>
  </si>
  <si>
    <t>โครงการบริหารจัดการตลาดผลไม้ภายในประเทศ</t>
  </si>
  <si>
    <t>โครงการก่อสร้างถนนคอนกรีตในหมู่บ้าน  โดยใช้แรงงานเป็นหลักสายซอยคลองขุดใหม่  ม.8 ตำบลบางพระ</t>
  </si>
  <si>
    <t>โครงการก่อสร้างถนนลาดยางแอสฟัลท์ติกคอนกรีตสายบางกระดาน-สามแยก ม.6   ต.บางกระเจ็ด</t>
  </si>
  <si>
    <t>โครงการก่อสร้างถนนลาดยางแอสฟัลท์ติกคอนกรีตม.2  แยก รพช.  จากบ้านนายประเสริฐ   ตัญญะถึง บ้านนายขจร ต.ท่าทองหลาง</t>
  </si>
  <si>
    <t>โครงการก่อสร้างถนนลาดยางแอสฟัลท์ติกคอนกรีตกว้าง 5 เมตร  ยาว 1,500 เมตร  หนา 0.05 เมตร พื้นที่ 7,500 เมตร   หมู่ที่ 9    ต.บางน้ำเปรี้ยว</t>
  </si>
  <si>
    <t>โครงการก่อสร้างระบบประปาผิวดิน  หมู่ที่ 2 ต.ดอนเกาะกา</t>
  </si>
  <si>
    <t>โครงการก่อสร้างถนนคอนกรีต  หมู่ที่ 1  ตำบลบางเกลือ   ขนาดกว้าง 4 เมตร  ยาว 900 เมตร หนา 0.15 เมตร</t>
  </si>
  <si>
    <t>โครงการขุดลอกคลองตาส้ม  หมู่ที่ 18  ตำบล บางปะกง   ขนาดกว้าง 8 เมตร ยาว 200 เมตร ลึก 2 เมตร</t>
  </si>
  <si>
    <t>โครงการก่อสร้างถนนคอนกรีตเสริมเหล็ก   สายเลียบคลองอีแปะ    คลองสุขเกษม   หมู่ที่ 17 ต.สองคลอง  กว้าง 5 ม. ยาว 700 ม. หนา 0.15 ม.  หรือพื้นที่ไม่น้อยกว่า  3500  ตร.ม.</t>
  </si>
  <si>
    <t>โครงการปรับปรุงถนนลาดยางถนนเทศบาล 7</t>
  </si>
  <si>
    <t>โครงการปรับปรุงถนนลาดยางถนนเทศบาล 6</t>
  </si>
  <si>
    <t>โครงการก่อสร้างถนนลาดยางแอสฟัลท์ติกคอนกรีต สายเรียบคลองหนองใหญ่ตะวันออก  (ตอนที่ 2) ม.11 ต.หนองยาว  อ.พนมสารคาม  ขนาดกว้าง 5 เมตร ยาว 800 เมตร หนา 5 ซม.</t>
  </si>
  <si>
    <t>โครงการก่อสร้างถนนสายบ้านห้วยชำระกำ -กว้าง 5 เมตร   ยาว 1,000 เมตร    หมู่ที่ 8 ต.เกาะขนุน   อ.พนมสารคาม</t>
  </si>
  <si>
    <t>โครงการก่อสร้างถนนสายบ้านห้วยชำระกำ - กว้าง 5 เมตร   ยาว 1,000 เมตร    หมู่ที่ 8 ต.เกาะขนุน   อ.พนมสารคาม</t>
  </si>
  <si>
    <t>โครงการก่อสร้างถนนคอนกรีตเสริมเหล็กสายคลองบ้านโพธิ์ 6    เลียบแม่น้ำบางปะกง   หมู่ 4 ต.คลองบ้านโพธิ์</t>
  </si>
  <si>
    <t>โครงการอบรม (เกิน 30%) /ก่อสร้างศูนย์การเรียนรู้</t>
  </si>
  <si>
    <t>* ส่งเสริมวิถีชีวิตเศรษฐกิจพอเพียงในสถานประกอบการ</t>
  </si>
  <si>
    <t>* สร้างภูมิคุ้มกันผู้พิการในจังหวัดสระแก้วตามหลักปรัชญาเศรษฐกิจพอเพียง</t>
  </si>
  <si>
    <t>เป็นการจัดแสดงสินค้านอกจังหวัด ส่วนใหญ่เป็นค่าเช่าสถานที่จัดงาน  (1)</t>
  </si>
  <si>
    <t>โครงการจัดตั้งศูนย์บริการนักท่องเที่ยวและศูนย์การเรียนรู้อุทยานแห่งชาติน้ำตกคลองแก้ว</t>
  </si>
  <si>
    <t>โครงการจัดทำถนนลำลองป่าไม้รอบแนวเขตอุทยานแห่งชาติ</t>
  </si>
  <si>
    <t>โครงการส่งเสริมปีแห่งการท่องเที่ยวจังหวัดตราด</t>
  </si>
  <si>
    <t xml:space="preserve">โครงการสำรวจและจัดทำฐานข้อมูลแนวปะการัง </t>
  </si>
  <si>
    <t>โครงการก่อสร้างเขื่อนกันคลื่นหน่วยพิทักษ์อุทยานแห่งชาติ ที่ กช.1 (ธารมะยม)</t>
  </si>
  <si>
    <t>โครงการอนุรักษ์ป้องกันปะการังและระบบนิเวศทางทะเล อุทยานแห่งชาติหมู่เกาะช้าง</t>
  </si>
  <si>
    <t>* เทศกาลสินค้าเกษตรจังหวัดตราด (งานวันระกำหวาน ผลไม้ และของดีเมืองตราด) (สนง.เกษตร จว.)</t>
  </si>
  <si>
    <t xml:space="preserve">* โครงการส่งเสริมการปลูกพีชเศรษฐกิจ (ปาล์มน้ำมัน)  (สนง.เกษตร จว.)  </t>
  </si>
  <si>
    <t>โครงการอบรม/ดูงาน</t>
  </si>
  <si>
    <t>* ส่งเสริมการผลิตสินค้าเกษตรปลอดภัยและการทำการเกษตรตามแนวเศรษฐกิจพอเพียง ในกลุ่มยุวเกษตรกร ((สนง.เกษตร จว.)</t>
  </si>
  <si>
    <t>โครงการจัดทำตั้งศูนย์ข้อมูลเครือข่ายเชื่อมโยงเพื่อส่งเสริมการท่องเที่ยว ณ บริเวณหน้าประตูเมืองแสนตุ้ง</t>
  </si>
  <si>
    <t xml:space="preserve"> * พัฒนาปรับปรุงสถานที่จุดให้บริการ (CIQ) จุดผ่อนปรนบ้านโนนหมากมุ่น</t>
  </si>
  <si>
    <t>ส่งเสริมการค้าชายแดน</t>
  </si>
  <si>
    <t xml:space="preserve">  * พัฒนารปรับปรุงสถานที่จุดให้บริการ (CIQ) จุดผ่อนปรนบ้านหนองปรือ</t>
  </si>
  <si>
    <t xml:space="preserve">ส่งเสริมการค้าชายแดน </t>
  </si>
  <si>
    <t xml:space="preserve">  * พัฒนาปรับปรุงสถานที่จุดให้บริการ (CIQ) จุดผ่อนปรนบ้านเขาดิน</t>
  </si>
  <si>
    <t>ประเด็นยุทธศาสตร์ที่ 3 ถิ่นอุตสาหกรรมการเกษตร</t>
  </si>
  <si>
    <t>โครงการพัฒนาแหล่งน้ำขนาดเล็กเพื่อการเกษตร</t>
  </si>
  <si>
    <t>* พัฒนาแหล่งน้ำคลองเตา ต.ท่าเกษม อ.เมืองสระแก้ว</t>
  </si>
  <si>
    <t>* ขุดสระน้ำตามแนวทางทฤษฎีใหม่ ตำบล ละ 2 แห่ง (58 แห่ง)</t>
  </si>
  <si>
    <t>*  ขุดลอกหนองน้ำและคลองธรรมชาติ อ.อรัญประเทศ,อ.วัฒนานคร,อ.เมืองสระแก้ว,อ.เขาฉกรรจ์,อ.วังน้ำเย็น,อ.ตาพระยา,อ.วังสมบูรณ์,อ.คลองหาด (8 แห่ง)</t>
  </si>
  <si>
    <t>โครงการที่ใช้งบประมาณสูง</t>
  </si>
  <si>
    <t>* ขุดลอกแก้มลิงหนองระหาร</t>
  </si>
  <si>
    <t>*  ขุดลอกคลองบ้านคลองไม้เลี้ยง หมู่ที่ 10 ต.วังทอง อ.วังสมบูรณ์</t>
  </si>
  <si>
    <t>* ขุดลอกคลองบ้านวังชุมทอง หมู่ที่ 9 ต.วังใหม่ อ.วังสมบูรณ์</t>
  </si>
  <si>
    <t>* ก่อสร้างฝายน้ำล้นกั้นห้วยลำสะโตน  ม.3 ต.ทัพราช</t>
  </si>
  <si>
    <t xml:space="preserve"> * ก่อสร้างฝายน้ำล้นกั้นคลองห้วยยาง ม.9 ต.ทัพราช</t>
  </si>
  <si>
    <t>* ขุดลอกคลองมือเสือ  ม.4 ต.ทัพราช</t>
  </si>
  <si>
    <t>* ขุดลอกคลอง สะพาน 1  ม.3  ต.โคคลาน</t>
  </si>
  <si>
    <t>* ขุดลอกคลองยาง หมูที่ 13  ตำบลหนองม่วง กว้าง 12 เมตร ยาว 3,000 เมตร ลึก 4 เมตร</t>
  </si>
  <si>
    <t>* ขุดลอกคลองยาง หมู่ที่ 7 บ้านทดสามัคคีตำบลหนองม่วง  ยาว 1,000 เมตร กว้าง 9 เมตร ลึก 3 เมตร</t>
  </si>
  <si>
    <t>* ขุดคลองเพื่อส่งน้ำเข้าสระน้ำประจำหมู่บ้านหมู่ที่ 1 ตำบลหนองม่วง โดยขุดคลองส่งน้ำจากคลองธมฝาง เพื่อนำน้ำเข้าสระน้ำประปา ขนาดกว้าง 4 เมตร ลึก 2 เมตร ยาว 3,000 เมตร ข้างคลองทำเป็นถนนลูกรัง กว้าง 4 เมตร ยาว3,000 เมตร</t>
  </si>
  <si>
    <t>* ขุดลอกคลองแหน ระยะที่ 2 หมู่ที่ 5 บ้านหนองมั่ง ตำบลหนองแวง สภาพคลองเดิม(โดยเฉลี่ย) กว้าง 7 เมตร ลึกเฉลี่ย 2.50 เมตรยาว 2,000 เมตร สภาพคลองขุดใหม่ กว้าง10 เมตร ลึก 3.50 เมตร ยาว 2,000 เมตร</t>
  </si>
  <si>
    <t>* ขุดลอกขยายสระเก็บน้ำ หมู่ที่ 10 บ้านโพธิ์ทอง ตำบลหนองแวง กว้าง 30 เมตร ลึก3.50 เมตร ยาว 200 เมตร</t>
  </si>
  <si>
    <t>* ขุดลอกคลองหมู่ที่ 9 ต.คลองไก่เถื่อน อ.คลองหาด</t>
  </si>
  <si>
    <t>* ขุดลอกคลองสร้างฝายน้ำล้น  หมู่  7 ( คลองบัวหลวง  )  ต.ไทยอุดม</t>
  </si>
  <si>
    <t>* โครงการขุดสระเก็บน้ำและขุดลอกคลองบ้านสลองคอง หมู่ที่ 3 และบ้านกุดหินหมู่ที่ 4 ต.คลองน้ำ ใส</t>
  </si>
  <si>
    <t>* ขุดลอกหน้าฝาย หมู่ที่ 5 ต.บ้านด่าน ขนาดกว้าง 30 ม. ยาว 44 ม. ลึก 2.5 ม.</t>
  </si>
  <si>
    <t>* ขุดขยายอ่างเก็บน้ำแก้มลิง ม.2 ต.บ้านด่าน และก่อสร้างท่อเหลี่ยม</t>
  </si>
  <si>
    <t>โครงการส่งเสริมและพัฒนาการผลิตพืช</t>
  </si>
  <si>
    <t>* เพิ่มผลผลิตทางการเกษตรโดยกระบวนการอินทรีย์</t>
  </si>
  <si>
    <t>โครงการขาดรายละเอียด และกิจกรรมการดำเนินงานไม่ชัดเจน</t>
  </si>
  <si>
    <t>* โครงการส่งเสริมการปลูกปุ๋ยพืชสด</t>
  </si>
  <si>
    <t>* ปลูกผักปลอดภัยจากสารพิษ</t>
  </si>
  <si>
    <t xml:space="preserve">ขาดรายละเอียดโครงการ </t>
  </si>
  <si>
    <t>สอดคล้องกับยุทธศาสตร์การพัฒนาเกษตรอินทรีย์</t>
  </si>
  <si>
    <t>โครงการส่งเสริมภาพลักษณ์ สัญลักษณ์ และรายได้จากการท่องเที่ยวกลุ่มจังหวัดภาคตะวันออก ภายใต้คำว่า “สีสันตะวันออก”</t>
  </si>
  <si>
    <t>โครงการส่งเสริมความเข้มแข็งเกษตรอินทรีย์กลุ่มจังหวัดภาคตะวันออก</t>
  </si>
  <si>
    <t>โครงการจัดทำ Trade show ด้านการค้าและการลงทุน ของกลุ่มจังหวัดในภาคตะวันออก</t>
  </si>
  <si>
    <t>โครงการบริหารจัดการลุ่มน้ำชายฝั่งทะเลตะวันออก</t>
  </si>
  <si>
    <t>โครงการพัฒนา/แลกเปลี่ยนเรียนรู้และบูรณาการการบริหารจัดการด้านสังคม</t>
  </si>
  <si>
    <t>โครงการจัดทำยุทธศาสตร์ในการบริหารกลุ่มจังหวัดภาคตะวันออก</t>
  </si>
  <si>
    <t>อนุรักษ์ทรัพยากรธรรมชาติ</t>
  </si>
  <si>
    <t>จัดประชุมสัมมนา</t>
  </si>
  <si>
    <t>งบบริหารจัดการของกลุ่มจังหวัด</t>
  </si>
  <si>
    <t>จัดซื้อครุภัณฑ์ (เครื่องออกกำลังกาย)</t>
  </si>
  <si>
    <t>สนับสนุนการค้าการลงทุน</t>
  </si>
  <si>
    <t>แก้ไขปัญหาการขาดแคลนน้ำ</t>
  </si>
  <si>
    <t>ส่งเสริมการเพิ่มพื้นที่ป่าชายเลน</t>
  </si>
  <si>
    <t>สนันสนุนการตลาดเพื่อการเกษตร และสนับสนุนการท่องเที่ยว</t>
  </si>
  <si>
    <t>สอดคล้องกับการพัฒนาการเกษตรอินทรีย์</t>
  </si>
  <si>
    <t>พัฒนาด้านปศุสัตว์</t>
  </si>
  <si>
    <t>ส่งเสริมการเกษตร โดยการใช้ปุ๋ยอินทรีย์</t>
  </si>
  <si>
    <t>โครงการอบรม และ Roadshow ต่างประเทศ (ใช้งบ Function)</t>
  </si>
  <si>
    <t>จัดแสดงและจำหน่ายผลิตภัณฑ์สินค้า</t>
  </si>
  <si>
    <t xml:space="preserve"> Roadshow ในประเทศ </t>
  </si>
  <si>
    <t>โครงการศึกษา/ดูงาน</t>
  </si>
  <si>
    <t>อำนวยความสะดวกให้กับการท่องเที่ยว</t>
  </si>
  <si>
    <t>โครงการศึกษาธรรมชาติ เพื่อการท่องเที่ยวเชิงนิเวศน์ เขตรักษาพันธุ์สัตว์ป่าเขาอ่างฤาไน</t>
  </si>
  <si>
    <t xml:space="preserve"> โครงการจัดทำป้ายบอกทาง (Road Signage) เชื่อมโยงแหล่งท่องเที่ยวในกลุ่มจังหวัด</t>
  </si>
  <si>
    <t>โครงการประชาสัมพันธ์แหล่งท่องเที่ยวหลักเชื่อมโยงท่องเที่ยวกลุ่มเบญจบูรพาสุวรรณภูมิ</t>
  </si>
  <si>
    <t>โครงการจัดทำป้ายบอกทาง (Road Signage) เชื่อมโยงแหล่งท่องเที่ยวในกลุ่มจังหวัด</t>
  </si>
  <si>
    <t>โครงการส่งเสริมกิจกรรมท่องเที่ยวเบญจบูรพาสุวรรณภูมิ “ เปิดเส้นทางท่องเที่ยวเชิงนิเวศ ผจญภัยและสุขภาพ ”</t>
  </si>
  <si>
    <t>พัฒนาสินค้าเกษตร</t>
  </si>
  <si>
    <t>พัฒนาการท่องเที่ยว</t>
  </si>
  <si>
    <t>โครงการป้องกันและแก้ไขปัญหาสังคม</t>
  </si>
  <si>
    <t xml:space="preserve"> โครงการฟื้นฟูทรัพยากรธรรมชาติและสิ่งแวดล้อมให้เมืองตราดน่าอยู่</t>
  </si>
  <si>
    <t xml:space="preserve">* จัดตั้งโรงเรียนเป็นศูนย์กลางการเรียนรู้เพื่อเพิ่มประสิทธิภาพการจัดการเรียนรู้และการบริหาร  (สนง.เขตพื้นที่การศึกษา) </t>
  </si>
  <si>
    <t>* จัดตั้งชมรมพัฒนาผู้เรียนในโรงเรียน (สนง.เขตพื้นที่การศึกษาตราด)</t>
  </si>
  <si>
    <t xml:space="preserve">วางและจัดทำพื้นที่ผังเฉพาะ อ.เกาะกูด  </t>
  </si>
  <si>
    <t xml:space="preserve"> ก่อสร้างเขื่อนป้องกันการกัดเซาะชายฝั่งทะเล</t>
  </si>
  <si>
    <t>โครงการป้องกันรักษาความสงบเรียบร้อยและความมั่นคงชายแดนทั้งทางบกและทางทะเล</t>
  </si>
  <si>
    <t>โครงการจัดชุดป้องกันและปราบปรามแรงงานต่างด้าวผิดกฎหมาย</t>
  </si>
  <si>
    <t>งบบริหารจัดการ</t>
  </si>
  <si>
    <t>จัดจ้างที่ปรึกษาเพิ่อการวิจัย</t>
  </si>
  <si>
    <t>สำรวจแรงงานต่างด้าว</t>
  </si>
  <si>
    <t>การแก้ไขปัญหาขาดแคลนแรงงานในพื้นที่จังหวัดตราด</t>
  </si>
  <si>
    <t>ประเด็นยุทธศาสตร์ที่ 2 : ส่งเสริมและพัฒนาผลผลิตการเกษตร</t>
  </si>
  <si>
    <t>โครงการส่งเสริมอาชีพเกษตรปลอดภัยและเกษตรอินทรีย์</t>
  </si>
  <si>
    <t>* โครงการก่อสร้างฝายต้นน้ำลำธาร (Check Dam) เงินบาท (สนง.ทสจ.)</t>
  </si>
  <si>
    <t>* โครงการส่งเสริมให้ราษฎรปลูกต้นไม้เพื่อเพิ่มพื้นที่สีเขียวและลดภาวะโลกร้อน เพื่อสนองพระราชเสาวนีย์  (ทสจ.)</t>
  </si>
  <si>
    <t>* โครงการปลูกป่า 3 อย่างประโยชน์ 4 อย่าง(สนง.ทสจ.)</t>
  </si>
  <si>
    <t>นนทบุรี</t>
  </si>
  <si>
    <t>ปทุมธานี</t>
  </si>
  <si>
    <t>อยุธยา</t>
  </si>
  <si>
    <t>สระบุรี</t>
  </si>
  <si>
    <t>คือ โครงการลำดับ 1, ลำดับ 2 และ ลำดับ 3 พร้อมทั้ง 1) ระบุสาระของโครงการให้ชัดเจน</t>
  </si>
  <si>
    <t xml:space="preserve">2) ให้ความเห็นเกี่ยวกับโครงการ  </t>
  </si>
  <si>
    <t>หลักเกณฑ์การให้คะแนนคุณภาพแผนจังหวัด</t>
  </si>
  <si>
    <t>ประเด็นการพิจารณา</t>
  </si>
  <si>
    <t>น้ำ
หนัก</t>
  </si>
  <si>
    <t>เกณฑ์การพิจารณา</t>
  </si>
  <si>
    <t>วิธีการ/เกณฑ์ย่อยการให้คะแนน</t>
  </si>
  <si>
    <t>กลุ่มจังหวัดภาคกลางตอนบน 1</t>
  </si>
  <si>
    <t>1.  </t>
  </si>
  <si>
    <t>องค์ประกอบครบถ้วน</t>
  </si>
  <si>
    <t>ถ้ามีครบ 8 หัวข้อได้เต็ม 10 คะแนน</t>
  </si>
  <si>
    <t>ตัด 1 คะแนน/1หัวข้อที่หายไป</t>
  </si>
  <si>
    <t>2.  </t>
  </si>
  <si>
    <t>ข้อมูลสภาพทั่วไปของจังหวัด</t>
  </si>
  <si>
    <t>มีข้อมูลเพียงพอสำหรับทำความเข้าใจสภาพพื้นฐานทั่วไป (Profile) ของจังหวัด</t>
  </si>
  <si>
    <t>5, 3, 2</t>
  </si>
  <si>
    <t>การวิเคราะห์สภาวการณ์และศักยภาพ</t>
  </si>
  <si>
    <t>มีการนำเสนอข้อมูลเศรษฐกิจ สังคม ทรัพยากรธรรมชาติ และสิ่งแวดล้อม ในเชิงวิเคราะห์ให้เห็นศักยภาพและระดับความรุนแรงของปัญหา (10 คะแนน)</t>
  </si>
  <si>
    <t>10, 8, 6</t>
  </si>
  <si>
    <t>จัดทำ SWOT Analysis โดยมีความสอดคล้องกับข้อมูลที่นำเสนอ (5 คะแนน)</t>
  </si>
  <si>
    <t>สรุปประเด็นปัญหาและความต้องการของประชาชนจากการทำประชาคม ที่สะท้อนปัญหาเชิงพื้นที่ (5 คะแนน)</t>
  </si>
  <si>
    <t>วิสัยทัศน์</t>
  </si>
  <si>
    <t>มีความสอดคล้องกับข้อมูลและมีความเป็นไปได้ (3 คะแนน)</t>
  </si>
  <si>
    <t>3, 2, 1</t>
  </si>
  <si>
    <t>มีจุดเน้นที่ชัดเจนสอดคล้องกับลักษณะเฉพาะของจังหวัด (2 คะแนน)</t>
  </si>
  <si>
    <t>2, 1</t>
  </si>
  <si>
    <t>สนับสนุนการบรรลุวิสัยทัศน์ (5 คะแนน)</t>
  </si>
  <si>
    <t>ข้อความยุทธศาสตร์สามารถสื่อทิศทางการพัฒนาที่ชัดเจน (5 คะแนน)</t>
  </si>
  <si>
    <t>สอดคล้องกับนโยบายของรัฐบาล แผนพัฒนาเศรษฐกิจและสังคมแห่งชาติและกรอบยุทธศาสตร์การพัฒนาภาค (5 คะแนน)</t>
  </si>
  <si>
    <t>เป้าประสงค์</t>
  </si>
  <si>
    <t>มีความสอดคล้องและสนับสนุนกับประเด็นยุทธศาสตร์ (6 คะแนน)</t>
  </si>
  <si>
    <t>6, 4, 3</t>
  </si>
  <si>
    <t>มีความชัดเจนเป็นรูปธรรมให้เห็นว่าในช่วง 4  ปีต้องการจะบรรลุอะไร (4 คะแนน)</t>
  </si>
  <si>
    <t>4, 3, 2</t>
  </si>
  <si>
    <r>
      <t>ตัวชี้วัดและค่า</t>
    </r>
    <r>
      <rPr>
        <b/>
        <sz val="14"/>
        <color indexed="56"/>
        <rFont val="Browallia New"/>
        <family val="2"/>
      </rPr>
      <t>เป้าหมายแต่ละยุทธศาสตร์</t>
    </r>
  </si>
  <si>
    <t>สามารถสะท้อนการบรรลุเป้าประสงค์ได้อย่างชัดเจน (7 คะแนน)</t>
  </si>
  <si>
    <t>7, 5, 4</t>
  </si>
  <si>
    <t>มีค่าเป้าหมายที่แสดงถึงความก้าวหน้าจากสภาพปัจจุบันที่เป็นอยู่ (3 คะแนน)</t>
  </si>
  <si>
    <t>กลยุทธ์</t>
  </si>
  <si>
    <t>สอดคล้องกับเป้าประสงค์และประเด็นยุทธศาสตร์ (5 คะแนน)</t>
  </si>
  <si>
    <t>แสดงแนวทางการดำเนินงานที่ชัดเจนเพื่อการกำหนดแผนงานโครงการ (5 คะแนน)</t>
  </si>
  <si>
    <t>บัญชีรายการชุดโครงการ</t>
  </si>
  <si>
    <t>มีโครงการทุกแหล่งงบประมาณ (จังหวัด กระทรวง/กรม ท้องถิ่น) (8 คะแนน)</t>
  </si>
  <si>
    <t>ตัด 1คะแนน/ขาดแหล่งงปม. 1 แหล่ง</t>
  </si>
  <si>
    <t>มีโครงการครบถ้วนทั้ง 4 ปี (2 คะแนน)</t>
  </si>
  <si>
    <t>มีความสอดคล้องและตอบสนองกลยุทธ์อย่างครบถ้วน (3 คะแนน)</t>
  </si>
  <si>
    <t>สอดคล้องกับหลักเกณฑ์การพิจารณาโครงการของ ก.น.จ. (2 คะแนน)</t>
  </si>
  <si>
    <t>รวมคะแนน</t>
  </si>
  <si>
    <t>ระดับคุณภาพแผน</t>
  </si>
  <si>
    <r>
      <t>หมายเหตุ</t>
    </r>
    <r>
      <rPr>
        <sz val="14"/>
        <color indexed="56"/>
        <rFont val="Browallia New"/>
        <family val="2"/>
      </rPr>
      <t xml:space="preserve">  เกณฑ์การพิจารณาระดับคุณภาพแผน คะแนน 85 – 100 =  ดีมาก   คะแนน 70 – 84 =  ดี   คะแนน 50 – 69 = พอใช้    คะแนนต่ำกว่า 50 = ไม่ผ่านเกณฑ์</t>
    </r>
  </si>
  <si>
    <t xml:space="preserve">* ความปลอดภัยทางชีวภาพสู่การสร้างงานผลิตสัตว์ปีกเป็นอาชีพและขยายผลการเรียนรู้ (สนง.ปศุสัตว์จังหวัดตราด) </t>
  </si>
  <si>
    <t xml:space="preserve">* สร้างงานอาชีพผลิตโคคุณภาพดีสู่ห่วงโซ่อาหาร (สนง.ปศุสัตว์จังหวัดตราด) </t>
  </si>
  <si>
    <t xml:space="preserve">* ปศุสัตว์สะอาดและปลอดภัย (สนง.ปศุสัตว์จังหวัดตราด) </t>
  </si>
  <si>
    <t xml:space="preserve">* สร้างงานอนุรักษ์และผลิตไก่พื้นเมืองตราด (สนง.ปศุสัตว์จังหวัดตราด) </t>
  </si>
  <si>
    <t>สอคคล้องกับยุทธศาสตร์ ควรใช้งบบริการจัดการของหน่วยงาน (ซื้อครุภัณฑ์)</t>
  </si>
  <si>
    <t>พัฒนาแหล่งน้ำ แก้ไขปัญหาการขาดแคลนน้ำนพื้นที่</t>
  </si>
  <si>
    <t>พัฒนาแหล่งน้ำ แก้ไขปัญหาการขาดแคลนน้ำและน้ำท่วมนพื้นที่</t>
  </si>
  <si>
    <t>*การป้องกันและแก้ไขจราจรทางบก</t>
  </si>
  <si>
    <t>*การสร้างเครือข่ายป้องกันสาธารภัย</t>
  </si>
  <si>
    <t xml:space="preserve">การจัดซื้ออุปกรณ์ </t>
  </si>
  <si>
    <t>สอคคล้องกับยุทธศาสตร์ ควรใช้งบบริการจัดการของหน่วยงานงบบริหารจัดการ (จัดชุดปฏิบัติการ)</t>
  </si>
  <si>
    <t>สอคคล้องกับยุทธศาสตร์ ควรใช้งบบริการจัดการของหน่วยงาน งบบริหารจัดการ (จัดชุดปฏิบัติการ)</t>
  </si>
  <si>
    <t>ก่อสร้างถนนแอสฟัลติกคอนกรีตตำบลคู้ลำพัน  หมู่ที่ ๑ - ๔  ตำบลคู้ลำพัน ( ผิวจราจรกว้าง 5 เมตร ยาว 4,000 เมตร)</t>
  </si>
  <si>
    <t>ก่อสร้างถนนลาดยาง  สาย  ม.16  หนองสีเสียด - ม.5  บ.โคกไทย  ต.หัวหว้า  อ.ศรีมโหสถ  ระยะทาง  1.000  กม.</t>
  </si>
  <si>
    <t>ก่อสร้างถนนลาดยาง  สาย แยก ทล.3481 - บ.โยทะกา  ต.บางยาง  อ.บ้านสร้าง  ระยะทาง  6.250  กม.</t>
  </si>
  <si>
    <t>ศูนย์เรียนรู้เศรษฐกิจพอเพียงจังหวัดปราจีนบุรี เพื่อสร้างอาชีพ  140  ไร่</t>
  </si>
  <si>
    <t>บูรณาการแก้ไขปัญหาอุบัติเหตุทางถนนจังหวัดปราจีนบุรี</t>
  </si>
  <si>
    <t>ติดตั้งโทรทัศน์วงจรปิดควบคุมภายใน (CCTV)  ในบริเวณศาลากลางจังหวัดปราจีนบุรี ทั้ง 4  ชั้น</t>
  </si>
  <si>
    <t>เยาวชนคนดีศรีปราจีน</t>
  </si>
  <si>
    <t>ปรับปรุงศูนย์ราชการจังหวัด</t>
  </si>
  <si>
    <t>พัฒนาระบบภูมิสารสนเทศเพื่อการบริหารจังหวัดปราจีนบุรี</t>
  </si>
  <si>
    <t>ขยายการบริการภาครัฐสู่ประชาชนในท้องที่ห่างไกล</t>
  </si>
  <si>
    <t>พัฒนาบุคลากรด้านกฎหมายระเบียบการเงินการคลังและพัสดุ</t>
  </si>
  <si>
    <t>เพิ่มศักยภาพการพัฒนาองค์กรเพื่อการปฏิบัติงาน และการติดตามและประเมินผลแผนพัฒนาจังหวัด ปี 2553</t>
  </si>
  <si>
    <t>เสริมสร้างความรู้ความสามารถบุคลากร</t>
  </si>
  <si>
    <t xml:space="preserve">พัฒนาศักยภาพเสริมสร้างความรู้ความสามารถบุคลากรและพัฒนาระบบสารสนเทศจังหวัดปราจีนบุรี  ปี 2553  </t>
  </si>
  <si>
    <t>สานสายใย สู่สายใจผู้พิการ จังหวัดปราจีนบุรี</t>
  </si>
  <si>
    <t>ฝึกอบรมพัฒนาประสิทธิภาพคณะกรรมการหมู่บ้านประจำปี  2553</t>
  </si>
  <si>
    <t>เสริมสร้างศักยภาพบุคลากรการประชาสัมพันธ์ภาครัฐ</t>
  </si>
  <si>
    <t xml:space="preserve">ส่งเสริมศักยภาพหมู่บ้านในการมีส่วนร่วมประจำปี  2553  </t>
  </si>
  <si>
    <t>พัฒนางานการให้บริการประชาชน  (พัฒนาระบบข้อมูลในองค์กร/จัดสภาพแวดล้อมและสถานที่ราชการ/ 5 ส  /การทำงานเป็นทีม)</t>
  </si>
  <si>
    <t>พัฒนาบุคลากรด้านศาสนา</t>
  </si>
  <si>
    <t>ก่อสร้างศูนย์เด็กเล็กตำบลชะเลือด - คู้ลำพัน</t>
  </si>
  <si>
    <t>พัฒนาศักยภาพกำนัน ผู้ใหญ่บ้าน ฯลฯ</t>
  </si>
  <si>
    <t>เพิ่มประสิทธิภาพการไกล่เกลี่ยประนอมข้อพิพาท  ประจำปี  2553</t>
  </si>
  <si>
    <t>จัดทำผังชุมชนต้นแบบ ระดับหมู่บ้าน จังหวัดปราจีนบุรี</t>
  </si>
  <si>
    <t>จัดซื้อเครื่องตรวจหาสารเสพติด</t>
  </si>
  <si>
    <t>ขยายแนวท่อจ่ายน้ำประปา หมู่ที่ 1, 8  ต. บางปลาร้า  อ.บ้านสร้าง  10,552 เมตร</t>
  </si>
  <si>
    <t>ก่อสร้างประปาหมู่บ้าน  หมู่ที่ 5,10  ต. คำโตนด (ขนาดจุ 15 ลบ.ม. สูง 15 ม. จำนวน 2 แห่ง)</t>
  </si>
  <si>
    <t>เพิ่มประสิทธิภาพการป้องกันและแก้ไขปัญหาอาชญากรรมและดูแลรักษาความปลอดภัยในชีวิตและทรัพย์สินของประชาชน</t>
  </si>
  <si>
    <t>ตั้งสถานีวิทยุกระจายเสียงแห่งประเทศไทยจังหวัดปราจีนบุรี</t>
  </si>
  <si>
    <t>ซ่อมแซมบ้านพักผู้สูงอายุหรือยากไร้ 64  หมู่บ้านนำร่อง หมู่ละ  3  หลัง รวม  193  หลัง</t>
  </si>
  <si>
    <t>ก่อสร้างถนน คสล. หมู่ 5,7,11,13  ต. คำโตนด      (ผิวจราจรกว้าง 5 ม. ยาว 1,800 ม. หนา 0.15 ม. และกว้าง 4 ม. ยาว 1,350 ม. หนา 0.15 ม.)</t>
  </si>
  <si>
    <t>งบผูกพัน 2 ปี</t>
  </si>
  <si>
    <t>ไมมีรายละเอียดโครงการ</t>
  </si>
  <si>
    <t>ใช้งบเพื่อการบริหารงานราชการ</t>
  </si>
  <si>
    <t>จัดซื้อครุภัณฑ์/อบรม</t>
  </si>
  <si>
    <t>โครงการปฏิบัติธรรมครอบครัวอบอุ่นด้วยพระธรรม</t>
  </si>
  <si>
    <t>ประเด็นยุทธศาสตร์ที่ 1 : เป็นเมืองน่าอยู่ ประชาชนมีคุณภาพชีวิตที่ดี</t>
  </si>
  <si>
    <t xml:space="preserve"> ค่ายต้นกล้ารักษ์ป่าบ้านเกิด</t>
  </si>
  <si>
    <t>โครงการพัฒนาสังคมแห่งการเรียนรู้คู่คุณธรรมตลอดชีวิต</t>
  </si>
  <si>
    <t>โครงการพัฒนาศักยภาพการป้องกันและบรรเทาสาธารณภัย</t>
  </si>
  <si>
    <t>โครงการบูรณาการงานสร้างสุขภาพเชิงรุกในทุกชุมชน</t>
  </si>
  <si>
    <t xml:space="preserve">โครงการก่อสร้างลานกีฬาในร่มและปรับปรุงภูมิทัศน์สนามบิน 207 </t>
  </si>
  <si>
    <t>โครงการพัฒนาเมืองตราดน่าอยู่</t>
  </si>
  <si>
    <t>ก่อสร้างอาคารอเนกประสงค์ภายในฝูงบิน 207</t>
  </si>
  <si>
    <t>จัดซื้อรถบริการเคลื่อนที่สำหรับบริการผู้พิการ</t>
  </si>
  <si>
    <t>บ้านพักผู้พิการ</t>
  </si>
  <si>
    <t>* โครงการพัฒนาแหล่งน้ำเพื่อการเกษตรการป้องกันและแก้ไขปัญหาภัยแล้งและอุทกภัย</t>
  </si>
  <si>
    <t>* โครงการพัฒนาศักยภาพการป้องกันและบรรเทาสาธารณภัย</t>
  </si>
  <si>
    <t xml:space="preserve">* โครงการพัฒนาศักยภาพ อปพร.การป้องกันและบรรเทาสาธารณภัย </t>
  </si>
  <si>
    <t xml:space="preserve">* โครงการพัฒนาศักยภาพการป้องกันและบรรเทาสาธารณภัย พื้นที่หมู่เกาะช้าง </t>
  </si>
  <si>
    <t xml:space="preserve">* โครงการพัฒนาระบบการป้องกันและลดอุบัติเหตุทางถนนและน้ำ </t>
  </si>
  <si>
    <t xml:space="preserve">*  โครงการสร้างอาคารเก็บของสำรองจ่าย </t>
  </si>
  <si>
    <t>จัดซื้อของแจก</t>
  </si>
  <si>
    <t>ประเด็นยุทธศาสตร์ที่  3.พัฒนาสังคมให้เกิดความสงบเรียบร้อยปลอดภัย มั่นคงพร้อมเผชิญการเปลี่ยนแปลง</t>
  </si>
  <si>
    <t>โครงการก่อสร้างถนนลาดยางเคปซีลคันคลองชลประทานแยกซ้ายสายสอง หมู่ที่  13,5,7  และ  12  เริ่มจากเขตติดต่อตำบลท่าช้าง  ถึงเขตติดต่อตำบลศรีจุฬา</t>
  </si>
  <si>
    <t>โครงการก่อสร้างถนนลาดยางเคปซีลคันคลองชลประทานคลองเหมือง  หมู่ที่2,1,6  และ  9  เริ่มจากเขตติดต่อตำบลวังกระโจมถึงเขตติดต่อตำบลศรีจุฬา</t>
  </si>
  <si>
    <t>โครงการก่อสร้างถนนลาดยางผิวจราจรแอสฟัลติกคอนกรีต  สายคันคลองชลประทาน - ศูนย์การเรียนรู้เศรษฐกิจพอเพียง  ต.เกาะโพธิ์  อ.ปากลพี  จ.นครนายก</t>
  </si>
  <si>
    <t>เป็นโครงสร้างพื้นฐานและอำนวยความสะดวกการขนส่งของประชาชน</t>
  </si>
  <si>
    <t>โครงการก่อสร้างถนนลาดยางผิวจราจรแอสฟัลติกคอนกรีต  สายเลียบคลอง 22  ฝั่งใต้  ต.พระอาจารย์  อ.องครักษ์</t>
  </si>
  <si>
    <t>โครงการก่อสร้างถนนลาดยางผิวจราจรแอสฟัลติกคอนกรีต  สาย บ.ท่าขอน  ม.6 - ม.7  ต.เกาะโพธิ์  อ.ปากพลี</t>
  </si>
  <si>
    <t>โครงการผลิตกุ้งทะเลปลอดภัยได้มาตรฐานเพื่อการส่งออก</t>
  </si>
  <si>
    <t>โครงการบริหารจัดการและฟื้นฟูทรัพยากรสัตว์น้ำจืดในแหล่งน้ำโดยชุมชน</t>
  </si>
  <si>
    <t>โครงการขยายตลาดสินค้าเกษตร เกษตรแปรรูป และผลิตภัณฑ์ชุมชน</t>
  </si>
  <si>
    <t>โครงการขุดลอกคลองหนองเต่า อำเภอแกลง</t>
  </si>
  <si>
    <t>ประเด็นยุทธศาสตร์ที่ 3  :  พัฒนาและฟื้นฟูการท่องเที่ยว (ระยอง) อย่างยั่งยืน</t>
  </si>
  <si>
    <t>โครงการอาสาสมัคตำรวจบ้านเพื่อการท่องเที่ยว</t>
  </si>
  <si>
    <t>โครงการส่งเสริมปีท่องเที่ยวจังหวัดระยอง 2553</t>
  </si>
  <si>
    <t>โครงการปรับปรุงภูมิทัศน์บริเวณวงเวียนหลังโรงแรมสตาร์   ถนนราชชุมพล   อำเภอเมือง  จังหวัดระยอง</t>
  </si>
  <si>
    <t>โครงการเชื่อมต่อท่อประปาหมู่บ้าน   หมู่ที่ 14 ต.บางน้ำเปรี้ยว</t>
  </si>
  <si>
    <t>โครงการสาธารณูปโภค (ไฟฟ้า) โครงการบ้านมั่นคง  ชุมชนบ้านใหม่นากุ่ม  หมู่ 15  ต.บางปะกง อ.บางปะกง</t>
  </si>
  <si>
    <t>โครงการสาธารณูปโภค (ประปา) โครงการบ้านมั่นคง ชุมชนบ้านใหม่นากุ่ม  หมู่ 15  ต.บางปะกง อ.บางปะกง</t>
  </si>
  <si>
    <t>โครงการยกพื้น - สร้างรั้ว  วัดแสมขาว  ต.สองคลอง อ.บางปะกง</t>
  </si>
  <si>
    <t>โครงการก่อสร้างถนนลาดยางแบบแอสฟัลท์  หมู่ที่ 8  ตำบลบางน้ำเปรี้ยว  กว้าง 6 ม. ยาว 1,000 ม.ยาว 1,000  ม.</t>
  </si>
  <si>
    <t>โครงการก่อสร้างถนน คสล. จากถนนสายปากคลอง ท่าลาด - บริเวณบ้านนางลัดดา   วิมลภักดิ์    ม.1 ต.บางคา  อ.ราชสาส์น  ผิวจราจรกว้าง 3 ม. ระยะทาง 1,430 ม. หนา 0.15 ม.  หรือพื้นที่ คสล.ไม่น้อยกว่า 4,290 ตร.ม.  ไหล่ทางลงลูกรังตามสภาพ</t>
  </si>
  <si>
    <t>โครงการก่อสร้างถนนลาดยางแบบแอสฟัลท์ติก คอนกรีต  หมู่ที่ 6, 7  ต.หมอนทอง  (ถนนหมอนทอง) กว้าง 5 ม.  ยาว 1,000 ม. หนา 0.05 ม.</t>
  </si>
  <si>
    <t>โครงการทำถนนลูกรัง   หมู่ที่ 3   ต.หมอนทอง (ซอยชุมชนวันคลอง 18)  ยาว 500 ม.  กว้าง 4 ม. หนา 20 ลบ.ซม.</t>
  </si>
  <si>
    <t>โครงการสร้างถนนคอนกรีต  หมู่ที่ 1  ต.หมอนทอง (ถนนซอย หมู่ที่ 1  ฝั่งเหนือ)</t>
  </si>
  <si>
    <t>โครงการก่อสร้างถนน  ค.ส.ล.  หมู่ 4  (ซอยหน้าโบสถ์)  ตำบลคลองจุกกระเฌอ  อำเภอเมือง</t>
  </si>
  <si>
    <t>โครงการก่อสร้างถนน  ค.ส.ล.  หมู่ 1  (ซอยบ้านป้าประพิศ)  ตำบลคลองจุกกระเฌอ  อำเภอเมือง</t>
  </si>
  <si>
    <t>โครงการก่อสร้างถนนคอนกรีตเสริมเหล็ก  ภายในหมู่บ้านคันทรีโฮม  หมู่ 2  ตำบลบ้านโพธิ์</t>
  </si>
  <si>
    <t>โครงการซ่อมแซมถนนลาดยางแอสฟัลท์ติกคอนกรีตหมู่ 4 บ้านทรายหาย ถึงหมู่ที่ 5  บ้านหนองปลาตะเพียนต.ท่าทองหลาง</t>
  </si>
  <si>
    <t>โครงการก่อสร้างถนนลาดยางเคพซีล  ม.5  บ้านกระบกเตี้ย ต.ท่ากระดาน อ.สนามชัยเขต  เชื่อม ม.3ต.เขาหินซ้อน   อ.พนมสารคาม   ขนาดผิวจราจร กว้าง 6 เมตร  ยาว 500 เมตร  ไหล่ทางข้างละ 1 เมตร</t>
  </si>
  <si>
    <t>โครงการก่อสร้างถนนลาดยางแอสฟัลท์ติกคอนกรีต สายเกาะเด็ด   เชื่อมธารพูด   ม.7   ต.บ้านซ่อง อ.พนมสารคาม   กว้าง 4 เมตร   ยาว 550 เมตร</t>
  </si>
  <si>
    <t>โครงการก่อสร้างถนนลาดยางแอสฟัลท์ติกคอนกรีตต.ท่ากระดาน   สายหลังโรงเรียนพนมอดุลวิทยา 2ดำเนินการ 2 ช่อง  รวมระยะทาง  500  เมตร</t>
  </si>
  <si>
    <t>โครงการก่อสร้างสร้างถนนสาย ร.พ.ช.หัวลำพู-ลาดปลาเค้า    (ปรับปรุงถนนแคลปซีด้วยโอโวเลย์แสน์สติกคอนกรีต)  ม.2, 4  และ 5  ต.คลองเขื่อน</t>
  </si>
  <si>
    <t>โครงการจัดระบบผังเมืองและบูรณาการพัฒนาตามผังเมือง</t>
  </si>
  <si>
    <t>ประเด็นยุทธศาสตร์ที่  7.บริหารจัดการภาครัฐให้เกิดการบูรณาการอย่างมีประสิทธิภาพรวดเร็วและทันสมัยภายใต้ธรรมาภิบาล</t>
  </si>
  <si>
    <t>* กิจกรรมก่อสร้างคลองส่งน้ำสายเนินตามาก – เนินกลาง</t>
  </si>
  <si>
    <t xml:space="preserve">*กิจกรรมวัฒนธรรมสายใยชุมชนเพื่อสร้างความเข้มแข็งของชุมชนอย่างยั่งยืนเพื่อให้เป็นสังคมสันติสุข </t>
  </si>
  <si>
    <t>จังหวัด....นครนายก......................................</t>
  </si>
  <si>
    <t>ประเด็นยุทธศาสตร์ที่ 1 :  ส่งเสริมพัฒนาเกษตรกรรมของชุมชนแบบยั่งยืน</t>
  </si>
  <si>
    <t>โครงการนำคณะผู้แทนการค้าสินค้าอัญมณีและเครื่องประดับเดินทางไปศึกษาสำรวจและแสวงหาแหล่งวัตถุดิบในต่างประเทศ</t>
  </si>
  <si>
    <t>โครงการพัฒนาบุคลากรเพิ่อการผลิตอัญมณีและเครื่องประดับจังหวัดจันทบุรี</t>
  </si>
  <si>
    <t>โครงการพัฒนาศักยภาพการดำเนินการของกลุ่มเกษตรกร</t>
  </si>
  <si>
    <t>โครงการซ่อมบำรุงสะพานเดินศูนย์ศึกษาธรรมชาติป่าชายเลน อ่าวคุ้งกระเบน</t>
  </si>
  <si>
    <t>โครงการอบรม (ค่ายเยาวชน)</t>
  </si>
  <si>
    <t>เพิ่มรายได้ให้เยาวชน</t>
  </si>
  <si>
    <t>พัฒนาอาชีพเกษตรกร</t>
  </si>
  <si>
    <t>โครงการอบรม/จัดซื้อครุภัณฑ์ (กล้อง CCTV)</t>
  </si>
  <si>
    <t>ก่อสร้างถนนลาดยาง บ้านบุพราหมณ์  หมู่ที่ 3 ต. บุพราหมณ์ ขนาดกว้าง  6  เมตร  ยาว  3,000 เมตร</t>
  </si>
  <si>
    <t>ส่งเสริมประเพณีแห่พระทางน้ำ เพื่อการท่องเที่ยว  ต. บางแตน  อ. บ้านสร้าง</t>
  </si>
  <si>
    <t>เรือพายประเพณีแม่น้ำปราจีนบุรี</t>
  </si>
  <si>
    <t>จัดงานวันไหลรวมใจประจันตคาม</t>
  </si>
  <si>
    <t>ปั่นไปกินไป ผลไม้ปราจีนบุรี</t>
  </si>
  <si>
    <t>จัดแข่งขันวิ่ง "เขาใหญ่มรดกโลกมินิ-ฮาล์ฟมาราธอน"</t>
  </si>
  <si>
    <t>พัฒนาเครือข่ายด้านการท่องเที่ยว</t>
  </si>
  <si>
    <t>พัฒนาหมู่บ้าน  OTOP  ท่องเที่ยว (OTOP  village  Champion)  บ้านท้ายดง ม. 4 ต. ศรีมหาโพธิ</t>
  </si>
  <si>
    <t xml:space="preserve">อบรมมัคคุเทศก์  ต. บ้านสร้าง   ต. บางแตน  ต. บางพลวง  อ. บ้านสร้าง  </t>
  </si>
  <si>
    <t>ก่อสร้างถนนลาดยาง  สาย  บ.เขาน้อย - น้ำตกตะคร้อ  ต.บุฝ้าย  อ.ประจันตคาม  ระยะทาง  3.250  กม.</t>
  </si>
  <si>
    <t>อนุรักษ์สิ่งแวดล้อมและพัฒนาป่าชุมชน ต. ดงบัง เพื่อเสริมศักยภาพการท่องเที่ยว</t>
  </si>
  <si>
    <t>การจัดนิทรรศการและจำหน่ายผลิตภัณฑ์ OTOP  ระดับจังหวัด</t>
  </si>
  <si>
    <t>ปรับปรุงภูมิทัศน์ลายพระหัถต์</t>
  </si>
  <si>
    <t>ก่อสร้างถนน คสล. เข้าน้ำตกวันรี  ม. 14 บ.ห้วยเกษียร ต.ดงขี้เหล็ก ระยะทาง .946 กม.</t>
  </si>
  <si>
    <t>ก่อสร้างถนนคอนกรีตเพื่อพัฒนารองรับแหล่งท่องเที่ยว  ม. 12   บ้านคลองวัว ต. ท่างาม กว้าง 4 เมตร ยาว 5 กม.</t>
  </si>
  <si>
    <t>จัดสร้างอาคารเพิ่มเติมของวิทยาลัยแพทย์แผนไทยอภัยภูเบศรเพื่อรองรับการเป็นแหล่งท่องเที่ยว</t>
  </si>
  <si>
    <t>สร้างแพและจัดซื้ออุปกรณ์การท่องเที่ยวทางน้ำเพื่อพัฒนาการท่องเที่ยว</t>
  </si>
  <si>
    <t>ส่งเสริมฟื้นฟู  ฟื้นฟู  และพัฒนางานวัฒนธรรมประเพณี  จังหวัดปราจีนบุรี</t>
  </si>
  <si>
    <t>ไหว้พระ  9  วัด เพื่อการท่องเที่ยว</t>
  </si>
  <si>
    <t xml:space="preserve">โครงการปรับปรุงภูมิทัศน์บริเวณน้ำตกห้วยคำภู </t>
  </si>
  <si>
    <t>ขาดรายละเอียดโครงการ</t>
  </si>
  <si>
    <t>จัดซื้อครุภัณฑ์</t>
  </si>
  <si>
    <t>งบผูกพัน 4 ปี</t>
  </si>
  <si>
    <t>ศูนย์อนุรักษ์พันธุ์โค บ้านซับฟาน</t>
  </si>
  <si>
    <t>ปรับปรุงทางแยกทางหลวงหมายเลข 304  ตอน สี่แยกกบินทร์บุรี (ใหม่) - คอสะพานฝั่งใต้ (กม.30+794) บริเวณ กม.12+150)</t>
  </si>
  <si>
    <t>พัฒนาบรรจุภัณฑ์ผลิตภัณฑ์ชุมชนและท้องถิ่น</t>
  </si>
  <si>
    <t>พัฒนาหมู่บ้านเศรษฐกิจพอเพียงต้นแบบระดับตำบล</t>
  </si>
  <si>
    <t>ก่อสร้างถนน คสล. หมู่ที่ 14 ต. โพธิ์งาม   (ผิวจราจรกว้าง 5 ม. ยาว 500 ม. หนา 0.15 ม. ไหล่ทางกว้างข้างละ 0.5 ม.)</t>
  </si>
  <si>
    <t>ก่อสร้างถนนคอนกรีตเสริมเหล็ก (สายทางบ้านนา - บ้านท่าแห) ม. 2 ต. บ้านทาม</t>
  </si>
  <si>
    <t>ลาดยางในพื้นที่โครงการหัวเขาอันเนื่องมาจากพระราชดำริ  กว้าง  5  เมตร  ยาว  .468  กม.</t>
  </si>
  <si>
    <t>ก่อสร้างถนน คสล. หมู่ 2 - 3  ต. บุฝ้าย ( ผิวจราจรกว้าง 4 ม. ยาว 1,105 ม. หนา 0.15 ม. )</t>
  </si>
  <si>
    <t>พัฒนาเส้นทางคมนาคมเพื่อคุณภาพชีวิตที่ดีขึ้น  จำนวน  5  แห่ง</t>
  </si>
  <si>
    <t>ขยายผลการปลูกผักไร้ดินตามแนวพระราชดำริ</t>
  </si>
  <si>
    <t>พัฒนาคุณภาพและประสิทธิภาพการผลิตภัณฑ์ชุมชนด้านอาหาร</t>
  </si>
  <si>
    <t>สอคล้องกับยุทธศาสตร์ แต่เห็นสมควรใช้งบ Function เนื่องจากโครงการขนาดใหญ่</t>
  </si>
  <si>
    <t xml:space="preserve">ส่งเสริมการท่องเที่ยว อำนวยความสะดวกกับนักท่องเที่ยว </t>
  </si>
  <si>
    <t>โครงการจัดประชุมสัมมนา</t>
  </si>
  <si>
    <t>ขาดรายละเอียดโครงการ (ไม่ชัดเจนและไม่สอดคล้องกับวัตถุประสงค์)</t>
  </si>
  <si>
    <t>สอคล้องกับยุทธศาสตร์ แต่เห็นสมควรใช้งบ Function เนื่องจากโครงการขนาดใหญ่ และเป็นงานที่ควรได้รับการดูแลจาก Function</t>
  </si>
  <si>
    <t>ดูแลสถานที่ท่องเที่ยว</t>
  </si>
  <si>
    <t>ส่งเสริมและพัฒนาการเกษตร</t>
  </si>
  <si>
    <t>พัฒนาการเกษตร</t>
  </si>
  <si>
    <t>อนุรักษ์พันธุ์สัตว์ และส่งเสริมการท่องเที่ยว</t>
  </si>
  <si>
    <t>เพิ่มผลผลิตทางการเกษตร</t>
  </si>
  <si>
    <t>สอดคล้องกับยุทธศาสตร์ปรับโครงสร้างการผลิตทางการเกษตร</t>
  </si>
  <si>
    <t>พัฒนาการเกษตร เพื่อเพิ่มรายได้และผลผลิต</t>
  </si>
  <si>
    <t>โครงการอบรม/สัมมนา/ดูงาน</t>
  </si>
  <si>
    <t>* กิจกรรมการขายเพิ่มช่องทางการจำหน่ายแก่ผู้ผลิตชุมชน (จัดแสดงและจำหน่ายสินค้า OTOP)</t>
  </si>
  <si>
    <t xml:space="preserve">* กิจกรรมการพัฒนาผู้ประกอบการเข้าสู่ระบบเศรษฐกิจฐานความรู้ </t>
  </si>
  <si>
    <t>จัดซื้อครุภัณฑ์ (โชลล่าเซลล์)</t>
  </si>
  <si>
    <t>โครงการศึกษาวิจัย จัดจ้างที่ปรึกษา</t>
  </si>
  <si>
    <t>เพื่อคุณภาพชีวิตของประชาชน</t>
  </si>
  <si>
    <t>แก้ไขปัญหาขาดแคลนน้ำในพื้นที่</t>
  </si>
  <si>
    <t>จัดซื้อครุภัณฑ์ (ตู้อิเล็คทรอนิกส์)</t>
  </si>
  <si>
    <t>Road Show / ศึกษาดูงาน /จัด Event ท่องเที่ยว</t>
  </si>
  <si>
    <t>แก้ไขปัญหาขาดแคลนน้ำอุปโภคบริโภค และน้ำท่วมขัง</t>
  </si>
  <si>
    <t>โครงการก่อสร้างประปรหมู่บ้านแบบผิวดิน บ้านโป่งเกต ต.ท่ากระดาน</t>
  </si>
  <si>
    <t xml:space="preserve">แก้ไขปัญหาขาดแคลนน้ำอุปโภคบริโภค </t>
  </si>
  <si>
    <t>ส่งเสริมการเพิ่มรายได้ของประชาชน ต่อยอดการผลิต</t>
  </si>
  <si>
    <t xml:space="preserve">ประเด็นยุทธศาสตร์  3  เพิ่มศักยภาพการแข่งขันเกษตรและอุตสาหกรรม </t>
  </si>
  <si>
    <t>ประเด็นยุทธศาสตร์  4  บริหารจัดการกิจการบ้านเมืองที่ดี</t>
  </si>
  <si>
    <t>ภาค.....กลางตอนกลาง..........................</t>
  </si>
  <si>
    <t>โครงการก่อสร้างถนนคอนกรีตเสริมเหล็ก  ม.8  ต.คลองใหญ่</t>
  </si>
  <si>
    <t>โครงการนำร่องสร้างแนวป้องกันคลื่นลมและปลูกต้นไม้ชายเลน</t>
  </si>
  <si>
    <t>โครงการเสริมโป่งเทียม</t>
  </si>
  <si>
    <t>โครงการปรับปรุงทุ่งหญ้าเพื่อความชุ่มชื้นเป็นแหล่งอาหารสำหรับสัตว์ป่า</t>
  </si>
  <si>
    <t>สร้างและติดตั้งถังดักไขมันในครัวเรือนชุมชนเพื่อลดและบรรเทาภาวะน้ำเน่าเสีย</t>
  </si>
  <si>
    <t>ปลูกป่าพัฒนาชุมชน</t>
  </si>
  <si>
    <t>โครงการปลูกพืชอาหารสัตว์</t>
  </si>
  <si>
    <t>ประเด็นยุทธศาสตร์ที่ 4  :    ส่งเสริมการผลิตสินค้าเกษตรและเกษตรแปรรูปปลอดภัยสู่ตลาดโลก  และส่งเสิรมสนับสนุน</t>
  </si>
  <si>
    <t>โครงการขุดสระเก็บน้ำหนองสนาม ม.8ต.เมืองใหม่  อ.ราชสาส์น</t>
  </si>
  <si>
    <t>โครงการขุดสระเก็บน้ำหนองอ่าง ม. 7 ต.เมืองใหม่  อ.ราชสาส์น</t>
  </si>
  <si>
    <t>ก่อสร้างท่อระบายน้ำคลองบางไผ่ - วังเย็น</t>
  </si>
  <si>
    <t>โครงการส่งเสริมการผลิตสินค้าเกษตร คุณภาพเพื่อการบริโภคและจำหน่าย (ลดพื้นที่การใช้สารเคมีและเพิ่มพื้นที่การเพาะปลูกด้วยระบบGAP)  จังหวัดฉะเชิงเทรา</t>
  </si>
  <si>
    <t>โครงการเพิ่มสมรรถนะด้านการเกษตร</t>
  </si>
  <si>
    <t>โครงการส่งเสริมและพัฒนาผลิตภัณฑ์วิสาหกิจชุมชน  และกลุ่มแม่บ้านเกษตรกร</t>
  </si>
  <si>
    <t>โครงการจัดหาครุภัณฑ์และก่อสร้างอาคาร</t>
  </si>
  <si>
    <t>ผู้ผลิตพบผู้บริโภค</t>
  </si>
  <si>
    <t>ส่งเสริมการเลี้ยงเป็ดไข่</t>
  </si>
  <si>
    <t>โครงการส่งเสริมเพิ่มประสิทธิภาพโรงคัดบรรจุผลผลิตมะม่วง</t>
  </si>
  <si>
    <t>พัฒนาการผลิตอาหารสัตว์น้ำเพื่อลดต้นทุนการผลิต</t>
  </si>
  <si>
    <t>พัฒนาคุณภาพผลิตภัณฑ์ชุมชนและท้องถิ่นจังหวัดฉะเชิงเทราเพื่อให้ได้  มผช.</t>
  </si>
  <si>
    <t>โครงการส่งเสริมการผลิตข้าวขาวดอกมะลิ 105</t>
  </si>
  <si>
    <t>โครงการก่อสร้างลานตากข้าว คสล. ม.4</t>
  </si>
  <si>
    <t xml:space="preserve">โครงการขุดลอกอ่างเก็บน้ำหนองยาง หมู่ที่  8 ต.คู้ยายหมี </t>
  </si>
  <si>
    <t>โครงการผลิตปุ๋ยอินทรีย์และปุ๋ยชีวภาพอัดเม็ด</t>
  </si>
  <si>
    <t>ออกแบบและสร้างต้นแบบบรรจุภัณฑ์</t>
  </si>
  <si>
    <t>โครงการพัฒนายกระดับผลิตภัณฑ์หนึ่งตำบล หนึ่งผลิตภัณฑ์ (OTOP) สู่สินค้าของประเทศไทย (POT) อย่างมีมาตรฐานครบวงจร</t>
  </si>
  <si>
    <t xml:space="preserve">โครงการขุดสระน้ำบ้านกระบกหวาน หมู่ 2 </t>
  </si>
  <si>
    <t xml:space="preserve">โครงการขุดลอกคลองสายก้อนแก้ว-วังขอน หมู่ 1,4 ต.ก้อนแก้ว </t>
  </si>
  <si>
    <t>โครงการขุดลอกห้วยพร้อมทาฝายท่อลอดม.10  ต.เกาะขนุน  อ.พนมสารคาม</t>
  </si>
  <si>
    <t xml:space="preserve">โครงการขุดลอกคลองมาบสมบูรณ์ หมู่ที่ 3,18  ต.ทุ่งพระยา </t>
  </si>
  <si>
    <t>โครงการขุดลอกคลองพวา หมู่ 18 ต.ท่ากระดาน</t>
  </si>
  <si>
    <t>โครงการขุดลอกอ่างเก็บน้ำบ้านอ่างตาผึ้ง ม. 11</t>
  </si>
  <si>
    <t xml:space="preserve">โครงการขุดลอกห้วยสระผ่า หมู่ 12 บ้านป่าอีแทน </t>
  </si>
  <si>
    <t>โครงการขุดลอกบึงชะมืด หมู่ 4 บ้านโพนงาม</t>
  </si>
  <si>
    <t>โครงการพลิกฟื้นธนาคารควายไถนาตามพระราชดำริ   สมเด็จพระนางเจ้าฯ พระบรมราชินีนารถ</t>
  </si>
  <si>
    <t>ส่งเสริมการเลี้ยงปลาดุกตามแนวเศรษฐกิจพอเพียง</t>
  </si>
  <si>
    <t>โครงการขุดขยายอ่างเก็บน้ำสะพานนาค  ม. 8 ต.วังเย็น สายซอย 4    ม.3    ต.บ้านซ่อง   อ.พนมสารคาม กว้าง 4 เมตร   ยาว 800 เมตร</t>
  </si>
  <si>
    <t>โครงการก่อสร้างถนนลาดยางแอสฟัลท์ติกคอนกรีต สายซอย 4    ม.3    ต.บ้านซ่อง   อ.พนมสารคาม กว้าง 4 เมตร   ยาว 800 เมตร</t>
  </si>
  <si>
    <t>โครงการพัฒนาการให้บริการประชาชนนอกสถานที่และนอกเวลาราชการ</t>
  </si>
  <si>
    <t>โครงการก่อสร้างสะพานคอนกรีตเสริมเหล็กข้ามคลองประเวศบุรีรมย์  หมู่ 2 ต.คลองเปรง</t>
  </si>
  <si>
    <t>โครงการก่อสร้างถนนสายทางเข้าวัดนิโครธาราม(กระทุ่ม)  หมู่ 2 - 6 ต.วังตะเคียน</t>
  </si>
  <si>
    <t>โครงการก่อสร้างถนนลาดยางแอสฟัลท์ติก สาย บ.หนองเรือ - บ.เนินน้อย - บ.หนองปรือน้อย ต.ท่าตะเกียบ  ระยะทาง  4  กม.</t>
  </si>
  <si>
    <t>โครงการซ่อมแซมถนนลาดยาง กสช. สาย 6  ม.2  ต.บางโรง  อ.คลองเขื่อน (จากสะพานบ้านลุงผยอง-เชื่อมลาดยางแนวใหม่)  ขนาดกว้าง  4  เมตร  ยาว 870  เมตร</t>
  </si>
  <si>
    <t>โครงการก่อสร้างสะพาน  คสล.  ข้ามคลองตาสาย หมู่ที่ 14  ต.ท่าข้าม  ผิวจราจรกว้าง 8.00 ม. ทางเท้า กว้างข้างละ 0.75 ม.  ยาว 9.00 ม.  พร้อมเชิงลาด</t>
  </si>
  <si>
    <t>ปรับปรุงระบบน้ำประปา เพื่อให้น้ำที่มีคุณภาพ</t>
  </si>
  <si>
    <t>จ้างแรงงานท้องถิ่น ส่งเสริมการท่องเที่ยว</t>
  </si>
  <si>
    <t>แต่เห็นสมควรใช้งบ Function เนื่องจากเป็นงานประจำของหน่วยงาน (ไม่มีรายละเอียดโครงการ)</t>
  </si>
  <si>
    <t>จัดซื้อครุภัณฑ์ (เกียร์มอเตอร์)</t>
  </si>
  <si>
    <t>แก้ไขน้ำท่วมขัง</t>
  </si>
  <si>
    <t>โครงการ Local</t>
  </si>
  <si>
    <t xml:space="preserve">ฟื้นฟูลำน้ำและสิ่งแวดล้อม </t>
  </si>
  <si>
    <t>ส่งเสริมวัฒนธรรมและการท่องเที่ยว</t>
  </si>
  <si>
    <t>* โครงการสวนป่ายั่งยืนพลิกฟื้นเศรษฐกิจ  (สนง.ทสจ.)</t>
  </si>
  <si>
    <t>เพิ่อคุณภาพชีวิตที่ดีขึ้น</t>
  </si>
  <si>
    <t xml:space="preserve">เกิดการจ้างงาน เพื่อพัฒนาคุณภาพชีวิต </t>
  </si>
  <si>
    <t>จ้างแรงงาน อนุรักษ์ทรัพยากรธรรมชาติ</t>
  </si>
  <si>
    <t>เพิ่มผลผลิตทางประมง</t>
  </si>
  <si>
    <t>สนันสนุนการท่องเที่ยว</t>
  </si>
  <si>
    <t>ป้องกันตลิ่งชายฝั่ง</t>
  </si>
  <si>
    <t>ส่งเสริมการท่องเที่ยว</t>
  </si>
  <si>
    <t>เพิ่มพื้นที่สีเขียวในเมือง ลดมลภาวะ สุขภาพที่ดีของประชาชน</t>
  </si>
  <si>
    <t xml:space="preserve">ส่งเสริมการท่องเที่ยว </t>
  </si>
  <si>
    <t>การรักษาสิ่งแวดล้อมของชุมชน เพื่อคุณภาพชีวิตที่ดี</t>
  </si>
  <si>
    <t>พัฒนาและเพิ่มช่องทางการเพิ่มรายได้</t>
  </si>
  <si>
    <t>เพิ่อเพิ่มแหล่งอาหาร แหล่งทำกิน และรักษา สวล.</t>
  </si>
  <si>
    <t>การพัฒนาการเกษตร และรักษาสิ่งแวดล้อมของชุมชน เพื่อคุณภาพชีวิตที่ดี</t>
  </si>
  <si>
    <t>การพัฒนาการเกษตร และแหล่งการเพิ่มรายได้</t>
  </si>
  <si>
    <t>เป็นโครงสร้างพื้นฐานและอำนวยความสะดวกการขนส่งสินค้าเกษตรและอุตสาหกรรม</t>
  </si>
  <si>
    <t>สร้างมูลค่าเพิ่มกับสินค้าให้กับผลิตภัณฑ์ชุมชน</t>
  </si>
  <si>
    <t>เพิ่มมูลค่าสินค้า เพื่อการกระจายรายได้</t>
  </si>
  <si>
    <t>ลดรายจ่ายในการเกษตร</t>
  </si>
  <si>
    <t>เป็นโครงสร้างพื้นฐานและอำนวยความสะดวกการขนส่งสินค้าเกษตร</t>
  </si>
  <si>
    <t>พัฒนาการเกษตร  เพื่อเพิ่มผลผลิต</t>
  </si>
  <si>
    <t>พัฒนาอาชีพ เพื่อการเพิ่มรายได้ของประชาชน</t>
  </si>
  <si>
    <t>พัฒนาคุณภาพชีวิตของประชากร</t>
  </si>
  <si>
    <t>โครงการอบรม(2)</t>
  </si>
  <si>
    <t>โครงการอบรม/ดูงาน/ศึกษาวิจัย(3)</t>
  </si>
  <si>
    <t>เป็นงบบริหารจัดการของหน่วยงาน(9)</t>
  </si>
  <si>
    <t>งบบริหารจัดการของจังหวัดในการจัดทำแผนจังหวัด(10)</t>
  </si>
  <si>
    <t>เป็นโครงสร้างพื้นฐานและอำนวยความสะดวกทางด้านLogistic (11)</t>
  </si>
  <si>
    <t>พัฒนาแหล่งท่องเที่ยว ในเรื่องสิ่งอำนวยความสะดวก และปรับปรุงภูมิทัศน์ (4)</t>
  </si>
  <si>
    <t>แก้ไขปัญหาน้ำท่วมในพื้นที่(8)</t>
  </si>
  <si>
    <t>แก้ไขปัญหาน้ำท่วมในพื้นที่(13)</t>
  </si>
  <si>
    <t>แก้ไขปัญหาน้ำท่วมในพื้นที่ และการเน่าเสีย (14)</t>
  </si>
  <si>
    <t>สอดคล้องกับการรองรับสถานการณ์การว่างงาน ของกำลังแรงงาน แม้ว่าเป็นโครงการอบรม แต่สมควรได้รับการสนับสนุน (15)</t>
  </si>
  <si>
    <t>ส่งเสริมและพัฒนามูลค่าเพิ่มผลิตภัณฑ์ OTOP</t>
  </si>
  <si>
    <t>ส่งเสริมและพัฒนาผลิตภัณฑ์ศิลปะ หัตถกรรมท้องถิ่น เพื่อการท่องเที่ยว</t>
  </si>
  <si>
    <t>จัดระบบการนำเสนอขนบธรรมเนียมประเพณีท้องถิ่นเพื่อส่งเสริมการท่องเที่ยว</t>
  </si>
  <si>
    <t>ปรับปรุงลานเอนกประสงค์ของวัด เพื่อเป็นศูนย์กลางจำหน่ายสินค้า</t>
  </si>
  <si>
    <t>โครงการที่ไม่ก่อให้เกิดการสร้างงาน</t>
  </si>
  <si>
    <t>โครงการพัฒนาและส่งเสริมการอนุรักษ์พื้นที่ป่าไม้ในเมือง</t>
  </si>
  <si>
    <t>โครงการนำร่องส่งเสริมสถานประกอบการให้ดำเนินกิจกรรมความรับผิดชอบต่อสังคม จังหวัดระยอง</t>
  </si>
  <si>
    <t>โครงการอนุรักษ์และฟื้นฟูแหล่งน้ำและพื้นที่สีเขียว</t>
  </si>
  <si>
    <t>โครงการจัดตั้งศูนย์อุบัติภัยจังหวัดระยอง</t>
  </si>
  <si>
    <t>โครงการสำรวจเพื่อการพัฒนาสภาพแวดล้อมในพื้นที่อุตสาหกรรม</t>
  </si>
  <si>
    <t>โครงการเพิ่มประสิทธิภาพในการยับยั้งคลี่คลายสถานการณ์ชุมนุมประท้วงของตำรวจภูธรจังหวัดระยอง</t>
  </si>
  <si>
    <t>โครงการเพิ่มขีดความสามารถผู้ประกอบการ SMEs และวิสาหกิจชุมชน</t>
  </si>
  <si>
    <t>โครงการส่งเสริมผู้ประกอบการ SMEs รายใหม่</t>
  </si>
  <si>
    <t xml:space="preserve">ยุทธศาสตร์ที่ 1 พัฒนาเมืองให้เกิดความเป็นระเบียบเรียบร้อยน่าอยู่รองรับการขยายตัวของ  เมืองหลวงและสนามบินสุวรรณภูมิ  </t>
  </si>
  <si>
    <t>ยุทธศาสตร์ที่ 2 เพิ่มศักยภาพการผลิตและขีดความสามารถในการแข่งขันของสินค้าอุตสาหกรรมสู่ตลาดโลก</t>
  </si>
  <si>
    <t>ยุทธศาสตร์ที่ 3 เพิ่มมูลค่าสินค้าเกษตรและจัดทำระบบการบริหารจัดการทรัพยากรธรรมชาติ</t>
  </si>
  <si>
    <t>ยุทธศาสตร์ที่ 4 พัฒนาไปสู่การเป็นศูนย์กลางการท่องเที่ยวเชิงนิเวศการท่องเที่ยวเพื่อสุขภาพ</t>
  </si>
  <si>
    <t>ยุทธศาสตร์ที่ 5 เสริมสร้างความร่วมมือทางเศรษฐกิจกับประเทศเพื่อนบ้าน</t>
  </si>
  <si>
    <t>ยุทธศาสตร์ที่ 6 เพิ่มประสิทธิภาพระบบ  Logistics และพัฒนาระบบโครงสร้างพื้นฐานเพื่อสนับสนุน</t>
  </si>
  <si>
    <t>ผลการกลั่นกรอง</t>
  </si>
  <si>
    <t>ü</t>
  </si>
  <si>
    <t>ประเด็นยุทธศาสตร์ที่ 2 : การพัฒนาคุณภาพผลไม้เมืองร้อนรวมถึงการแปรรูปด้านอุตสาหกรรมและระบบพื้นฐานด้านการเกษตร</t>
  </si>
  <si>
    <t>งบบริหารจัดการ/ดำเนินการของหน่วยงาน(งานประจำ) (19)</t>
  </si>
  <si>
    <t>โครงการอบรม(21)</t>
  </si>
  <si>
    <t>โครงการอบรม/ซื้ออุปกรณ์ (กล่อง) (22)</t>
  </si>
  <si>
    <t>งบบริหารจัดการ/ดำเนินการของหน่วยงาน(งานประจำ) (23)</t>
  </si>
  <si>
    <t>งบบริหารจัดการ/ดำเนินการของหน่วยงาน(งานประจำ) (24)</t>
  </si>
  <si>
    <t>ขาดรายละเอียดโครงการ (25)</t>
  </si>
  <si>
    <t>โครงการอบรม/ประชุมชี้แจง (26)</t>
  </si>
  <si>
    <t>โครงการอบรม/ดูงานนกสถานที่ (27)</t>
  </si>
  <si>
    <t>งบบริหารจัดการ/ดำเนินการของหน่วยงาน(งานประจำ) (31)</t>
  </si>
  <si>
    <t>งบบริหารจัดการ/ดำเนินการของหน่วยงาน(งานประจำ) (30)</t>
  </si>
  <si>
    <t>อำนวยความสะดวกให้ประชาชนและลดอุบัติเหตุ (29)</t>
  </si>
  <si>
    <t>เป็นโครงสร้างพื้นฐานและอำนวยความสะดวกทางด้านLogistic  (31)</t>
  </si>
  <si>
    <t>แก้ไขปัญหาน้ำท่วมในพื้นที่ และการเน่าเสีย (13)</t>
  </si>
  <si>
    <t>โครงการอบรม/ประชุม (34)</t>
  </si>
  <si>
    <t>เป้าหมายกับกิจกรรมการดำเนินการไม่ตรงกัน (36)</t>
  </si>
  <si>
    <t>ส่งเสริมการท่องเที่ยว (37)</t>
  </si>
  <si>
    <t>ส่งเสริมการท่องเที่ยว (38)</t>
  </si>
  <si>
    <t>เป็นโครงการที่มีหน่วยงานรับผิดชอบแล้ว และต้องมีการบริหารจัดการอย่างต่อเนื่องต่อไป (39)</t>
  </si>
  <si>
    <t>ไม่มีหน่วยงานรับผิดชอบ (40)</t>
  </si>
  <si>
    <t>แก้ไขปัญหาน้ำท่วมในพื้นที่(45)</t>
  </si>
  <si>
    <t>โครงการอบรม/ซื้อครุภัณฑ์ (เครื่องตรวจวัดก๊าซ และกล้องถ่ายรูป) (42)</t>
  </si>
  <si>
    <t>โครงการจัดตั้งศูนย์บริการข้อมูลด้านการท่องเที่ยว</t>
  </si>
  <si>
    <t>โครงการพัฒนาแหล่งท่องเที่ยวภูดาษ</t>
  </si>
  <si>
    <t>โครงการฟื้นฟูที่เกษตรโดยการปรับปรุงคุณภาพดิน</t>
  </si>
  <si>
    <t>โครงการอนุรักษ์สิ่งแวดล้อม โดยการปลูกต้นไม้เศรษฐกิจ</t>
  </si>
  <si>
    <t>โครงการติดตั้งระบบไฟฟ้า 3 เฟส หมู่ 6 ตำบลก้อนแก้ว</t>
  </si>
  <si>
    <t>โครงการปรับปรุงที่สาธารณประโยชน์ วัดหนองกรด เป็นสถานที่ออกกำลังกาย ม.4 ต.เกาะขนุน อ.พนมสารคาม</t>
  </si>
  <si>
    <t>โครงการก่อสร้างลานเอนกประสงค์วัดหนองเสือ หมู่ 4 ต.เกาะขนุน อ.พนามสารคาม</t>
  </si>
  <si>
    <t>โครงการก่อสร้างทางเดินรอบเกาะลัด(ระยะ 2) เพื่อพัฒนาแหล่งท่องเที่ยวบ้านเกาะลัด ม.2-3 ต.บางตลาด</t>
  </si>
  <si>
    <t>โครงการเยาวชนรู้จัก รู้รักษ์การท่องเที่ยว</t>
  </si>
  <si>
    <t>โครงการสัมมนาเชิงปฏิบัติการแหล่งท่องเที่ยวกับการท่องเที่ยวที่ยั่งยืน</t>
  </si>
  <si>
    <r>
      <t>โ</t>
    </r>
    <r>
      <rPr>
        <sz val="9"/>
        <color indexed="14"/>
        <rFont val="Tahoma"/>
        <family val="2"/>
      </rPr>
      <t>ครงการพัฒนาแหล่งน้ำเพื่อการเกษตรกรรมของชุมชน</t>
    </r>
  </si>
  <si>
    <t>โครงการพัฒนาศูนย์การเรียนรู้และท่องเที่ยวเชิงนิเวศป่าชายเลนลุ่มน้ำเวฬุ (ท่าสอน)</t>
  </si>
  <si>
    <t>โครงการเฝ้าระวังคุณภาพน้ำในแหล่งน้ำที่สำคัญของจังหวัด</t>
  </si>
  <si>
    <t>โครงการเพิ่มศักยภาพองค์กรปกครองส่วนท้องถิ่นในการบริหารจัดการสิ่งแวดล้อม</t>
  </si>
  <si>
    <t>โครงการวางผังอนุรักษ์ทรัพยากรธรรมชาติและสิ่งแวดล้อมแหล่งท่องเที่ยวชายฝั่งทะเลจันทบุรี (หาดแหลมสิงห์ , บางกะไชย , ปากน้ำแขมหนู,หาดเจ้าหลาว,หาดแหลมเสด็จและหาดคุ้งวิมาน)</t>
  </si>
  <si>
    <t>โครงการลาดตระเวนร่วม ร่วมรักษาพื้นที่ป่า</t>
  </si>
  <si>
    <t>โครงการป้องกันและปราบปรามการบุกรุกและการลักลอบตัดไม้ทำลายป่าพื้นที่รอยต่อ 5 จังหวัด ในเขต อ.โป่งน้ำร้อน อ.สอยดาว</t>
  </si>
  <si>
    <t>ประเด็นยุทธศาสตร์ที่ 6  เสริมสร้างความมั่นคงทางสังคมและพัฒนาคุณภาพชีวิต</t>
  </si>
  <si>
    <t>โครงการเมืองจันท์สุขภาพดี</t>
  </si>
  <si>
    <t>โครงการเสริมสร้างสุขภาพควบคุมโรคและภัยสุขภาพในพื้นที่ชายแดนและกลุ่มแรงงานต่างด้าว</t>
  </si>
  <si>
    <t>โครงการโรงพยาบาลสายใยรัก</t>
  </si>
  <si>
    <t>โครงการสร้างเสริมพฤติกรรมสร้างเสริมสุขภาพเพื่อลดการใช้สารเคมีโดยใช้กระบวนการเกษตรอินทรีย์ในพื้นที่ต้นแบบ</t>
  </si>
  <si>
    <t>โครงการการศึกษาเพื่อพัฒนาชีวิต</t>
  </si>
  <si>
    <t>โครงการค่ายฤดูร้อน เด็กดี เด็กเก่ง เด็กกล้า</t>
  </si>
  <si>
    <t>โครงการห้องสมุดเคลื่อนที่เพื่อการเรียนรู้และพัฒนาคุณภาพชีวิต</t>
  </si>
  <si>
    <t>โครงการหมู่บ้านในฝันขจัดความยากจนขยายผลตามโครงการพระราชดำริ</t>
  </si>
  <si>
    <t>โครงการเพิ่มศักยภาพแกนนำเครือข่ายองค์กรภาคประชาชนด้านเศรษฐกิจพอเพียงและจัดตั้งสถาบันการเงินชุมชนต้นแบบ</t>
  </si>
  <si>
    <t>โครงการยกระดับการแก้ไขปัญหาความยากจนแบบมีส่วนร่วม</t>
  </si>
  <si>
    <t>โครงการเพิ่มประสิทธิภาพคณะกรรมการเครือข่ายOTOPระดับจังหวัด</t>
  </si>
  <si>
    <t>โครงการจ้างนักเรียนนักศึกษาช่วยปฏิบัติราชการในช่วงปิดภาคเรียน/เวลาว่างจากการศึกษา</t>
  </si>
  <si>
    <t>โครงการเสริมสร้างศักยภาพเศรษฐกิจพอเพียงภาคประชาชน</t>
  </si>
  <si>
    <t>โครงการส่งเสริมปลูกไม้กฤษณา  เพื่อลด  ปัญหาสังคม  ของจังหวัดนครนายก</t>
  </si>
  <si>
    <t>โครงการ  ก่อสร้างประปาผิวดินขนาดกลางแบบมีเข็ม  พร้อมท่อเมน  ม.6,7,8,9  ต.บางลูกเสือ</t>
  </si>
  <si>
    <t>มีน้ำไว้ใช้สำหรับการอุปโภคบริโภค</t>
  </si>
  <si>
    <t xml:space="preserve">โครงการ  ขยายท่อเมนประปา  ม.  13  ต.ศีรษะกระบือ
</t>
  </si>
  <si>
    <t>โครงการ  จัดหาภาชนะใส่น้ำดื่ม  ม.9  ต.บึงศาล</t>
  </si>
  <si>
    <t>จัดซื้อครุภัณฑ์(ภาชนะใส่น้ำดื่ม)</t>
  </si>
  <si>
    <t>โครงการ  สร้างลานกีฬาเอนกประสงค์</t>
  </si>
  <si>
    <t xml:space="preserve">โครงการ เสริมสร้างสุขภาพ  ประชาชนตำบลเขาเพิ่ม ห่างไกลโรค         </t>
  </si>
  <si>
    <t>โครงการการมีส่วนร่วมของภาคประชาชนในการจัดสวัสดิการสังคม</t>
  </si>
  <si>
    <t>ศึกษา/วิจัย/ประชุม</t>
  </si>
  <si>
    <t>โครงการปลูกจิตอาสาพัฒนานครนายกในองค์การเอกชน</t>
  </si>
  <si>
    <t>โครงการก่อสร้างถนนคอนกรีตเสริมเหล็ก (คสล.)  ม.4  เชื่อม  ม.12  ต.บางลูกเสือ  อ.องครักษ์</t>
  </si>
  <si>
    <t>โครงการจัดหาครุภัณฑ์การแพทย์ที่จำเป็นของโรงพยาบาลบ้านนา</t>
  </si>
  <si>
    <t>จัดซื้อครุภัณฑ์(เครื่องตรวจอวัยะภายใน,เครื่องนึ่งฆ่าเชื้อ,เครื่องอัลตร้าซาวด์</t>
  </si>
  <si>
    <t>โครงการจัดหาครุภัณฑ์การแพทย์ที่จำเป็นของโรงพยาบาลองครักษ์</t>
  </si>
  <si>
    <t>จัดซื้อครุภัณฑ์(เครื่องกระดุ้นหัวใจ,เครื่องบันทึกการบิดตัวของมดลูก)</t>
  </si>
  <si>
    <t>โครงการจัดหาครุภัณฑ์การแพทย์ที่จำเป็นของโรงพยาบาลปากพลี</t>
  </si>
  <si>
    <t>จัดซื้อครุภัณฑ์(เครื่องกระตุกหัวใจ)</t>
  </si>
  <si>
    <t>โครงการผลิตและจำหน่ายไฟฟ้าจากเซลล์พลังงานแสงอาทิตย์หลังอาคารศาลากลางจังหวัดและอาคารของรัฐ</t>
  </si>
  <si>
    <t>โครงการเพิ่มประสิทธิภาพการปฏิบัติราชการของจังหวัดนครนายกปีงบประมาณ พ.ศ.2553</t>
  </si>
  <si>
    <t>ใช้งบเพื่อการบริหารงานราชการ(งานประจำ โดยเป็นการจ้างเหมาเอกชน)</t>
  </si>
  <si>
    <t xml:space="preserve">โครงการพัฒนาศักยภาพการปฏิบัติงานศูนย์รับแจ้งเหตุ 191 </t>
  </si>
  <si>
    <t>ใช้งบเพื่อการบริหารงานราชการ(งานประจำ) เป็น ค่าสาธารณูปโภค</t>
  </si>
  <si>
    <t>ประเด็นยุทธศาสตร์ที่ 4 :  ส่งเสริมพัฒนาสู่การเป็นศูนย์การศึกษาเรียนรู้คู่คุณธรรมของชุมชน</t>
  </si>
  <si>
    <t>โครงการส่งเสริมและพัฒนาการเรียนรู้สำหรับนักเรียน</t>
  </si>
  <si>
    <t>จัดซื้อครุภัณฑ์(คอมพิวเตอร์ โปรเจ็คเตอร์)</t>
  </si>
  <si>
    <t>โครงการศึษาดูงานด้านเศรษฐกิจพอเพียง กำนันผู้ใหญ่บ้าน ฯลฯ</t>
  </si>
  <si>
    <t>โครงการอบรมเพิ่มประสิทธิภาพคณะกรรมการหมู่บ้าน (กม.)</t>
  </si>
  <si>
    <t xml:space="preserve">โครงการคืนคนดีสู่สังคม </t>
  </si>
  <si>
    <t>โครงการอบรม/ฝึกอาชีพ</t>
  </si>
  <si>
    <t>โครงการอบรมค่ายคุณธรรม จริยธรรม</t>
  </si>
  <si>
    <t>โครงการอุดหนุนการจัด  กิจกรรมวันสำคัญทาง  พระพุทธศาสนา  - วันมาฆบูชา วันวิสาขบูชา- วันอาสาฬหบูชา</t>
  </si>
  <si>
    <t>โครงการเผยแผ่พระพุทธศาสนาเชิงรุก</t>
  </si>
  <si>
    <t xml:space="preserve">โครงการ  ฝึกอบรมคณะกรรมการสตรี ต.บางลูกเสือ
</t>
  </si>
  <si>
    <t>โครงการเสริมสร้างคุณธรรมนำชุมชนอิสลามเข้มแข็ง</t>
  </si>
  <si>
    <t>โครงการอบรมบุคลากรทางวัฒนธรรมท้องถิ่น</t>
  </si>
  <si>
    <t>โครงการยุวมัคคุเทศก์การท่องเที่ยวจังหวัดนครนายกแบบยั่งยืน</t>
  </si>
  <si>
    <t>โครงการอบรมและจัดทำคู่มือการเรียนการสอน</t>
  </si>
  <si>
    <t>โครงการศึกษาดูงานโครงการพระราชดำริของหมู่บ้านอำเภอองครักษ์</t>
  </si>
  <si>
    <t>1.1โครงการเพิ่มศักยภาพศูนย์เรียนรู้เศรษฐกิจพอเพียงเฉลิมพระเกียรติพระบาทสมเด็จพระเจ้าอยู่หัวฯ</t>
  </si>
  <si>
    <t>โครงการอบรม/จัดซื้ออุปกรณ์ออกกำลังกาย,เตาผลิตก๊าซชีวภาพ,จัดทำซื่อประชาสัมพันธ์</t>
  </si>
  <si>
    <t>1.2โครงการพัฒนาศักยภาพการบริหารจัดการตามแนวปรัชญาเศรษฐกิจพอเพียง</t>
  </si>
  <si>
    <t>โครงการอบรม/ดูงาน/ประชุม</t>
  </si>
  <si>
    <t>ปรับปรุงสวนสุขภาพบริเวณหลังที่ว่าการอำเภอบ้านนา  หมู่ 2 ตำบลบ้านนา</t>
  </si>
  <si>
    <t>โครงการวัฒนธรรมไทยสายใยชุมชน</t>
  </si>
  <si>
    <t>โครงการการเรียนรู้ผ่านสื่ออิเลคทรอนิกส์แบบ e-Lernning</t>
  </si>
  <si>
    <t>จัดซื้อคอมพิวเตอร์</t>
  </si>
  <si>
    <t>โครงการฝึกอบรมเพิ่มศักยภาพวิทยากรกระบวนการในการจัดทำแผนจังหวัด</t>
  </si>
  <si>
    <t>โครงการเผยแพร่โครงการตามพระราชดำริเพื่อเทิดพระเกียรติพระบาทสมเด็จพระเจ้าอยู่หัว</t>
  </si>
  <si>
    <t>จัดทำซื่อประชาสัมพันธ์/ทำป้ายไตรเวชั่น/ระบบไฟฟ้า</t>
  </si>
  <si>
    <t>โครงการส่งเสริมพัฒนาการศึกษาคุณธรรมและจริยธรรม (ทักษะชีวิต)</t>
  </si>
  <si>
    <t>ใช้งบเพื่อการบริหารงานราชการ(จัดประกวด)</t>
  </si>
  <si>
    <t>โครงการพัฒนาแหล่งเรียนรู้ชุมชน</t>
  </si>
  <si>
    <t>โครงการอบรม/ประชุม/จัดทำระบบฐานข้อมูล</t>
  </si>
  <si>
    <t>โครงการให้ความรู้ในการจัดทำบัญชีครัวเรือน ตามแนวทางปรัชญาเศรษฐกิจพอเพียง</t>
  </si>
  <si>
    <t>โครงการพัฒนาแหล่งน้ำการเกษตรกรรมเพื่อความยั่งยืนของชุมชนตามพระราชดำริ สมเด็จพระเทพรัตนราชสุดาฯ</t>
  </si>
  <si>
    <t>จัดซื้อครุภัณฑ์(เครื่องย่อยพลาสติก,เครื่องตรวจสภาพดิน</t>
  </si>
  <si>
    <t>โครงการปรับปรุงและพัฒนาการบริหารจัดการระบบสารสนเทศจังหวัดนครนายก</t>
  </si>
  <si>
    <t>โครงการอบรม/จัดซื้อคอมพิวเตอร์</t>
  </si>
  <si>
    <t>โครงการพัฒนาคุณภาพการบริหารจัดการองค์การตามเกณฑ์การพัฒนาคุณภาพการบริหารจัดการภาครัฐ (PMQA)</t>
  </si>
  <si>
    <t>โครงการพัฒนาศักยภาพทรัพยากรบุคคลภาครัฐจังหวัดนครนายก</t>
  </si>
  <si>
    <t>โครงการเสริมสร้างสมรรถนะบุคลากรในระบบการคลังยุคใหม่</t>
  </si>
  <si>
    <t>ใช้งบเพื่อการบริหารงานราชการ(อบรม)</t>
  </si>
  <si>
    <t>* กิจกรรมฝึกอาชีพเพื่อส่งเสริมสุขภาพและภูมิปัญญาไทย</t>
  </si>
  <si>
    <t>985, 000</t>
  </si>
  <si>
    <t>* กิจกรรมยกระดับฝีมือแรงงานด้านขนส่งสินค้าและบริการ</t>
  </si>
  <si>
    <t>* กิจกรรมพัฒนาผลิตภัณฑ์และบรรจุภัณฑ์</t>
  </si>
  <si>
    <t>* กิจกรรมโซล่าเซลล์หมู่บ้าน</t>
  </si>
  <si>
    <t>* กิจกรรมสนับสนุนการจัดทำผังชุมชนและบูรณาการตามผัง</t>
  </si>
  <si>
    <t>* กิจกรรมศึกษาและออกแบบเพื่อแก้ไขปัญหาการจราจรเลียบชายฝั่งทะเลในเขตผังเมืองรวมเมืองชลบุรี</t>
  </si>
  <si>
    <t>* กิจกรรมรวบรวมและจัดทำข้อมูลภูมิสารสนเทศเพื่อเพื่อพัฒนาระบบผังเมือง</t>
  </si>
  <si>
    <t>* กิจกรรมศึกษาและออกแบบเพื่อแก้ไขปัญหาน้ำท่วมและการจราจรในเขตผังเมืองรวมเมืองพนัสนิคม และพื้นที่โดยรอบ</t>
  </si>
  <si>
    <t>* กิจกรรมปรับปรุงระบบระบายน้ำเพื่อแก้ไขปัญหาน้ำท่วมในเขตผังเมืองรวม</t>
  </si>
  <si>
    <t>โครงการพัฒนาการคมนาคมของจังหวัด</t>
  </si>
  <si>
    <t xml:space="preserve">* กิจกรรมก่อสร้างทางลาดยางผิวแอสฟัลติกคอนกรีต สาย ชบ 1080 แยกทางหลวงหมายเลข 7 – ทางหลวงหมายเลข 3138 </t>
  </si>
  <si>
    <t>* กิจกรรมก่อสร้างสะพานลอยคนเดินข้าม ทางหลวงหมายเลข 3  ตอน ห้วยกะปิ - ต่อทางของเทศบาลเมืองศรีราชา ที่ กม. 99+000</t>
  </si>
  <si>
    <t>* กิจกรรมก่อสร้างสะพานลอยคนเดินข้าม ทางหลวงหมายเลข 3  ตอน แยกทางหลวงหมายเลข 34 - ชลบุรี ที่ กม. 89+825</t>
  </si>
  <si>
    <t>โครงการบริหารจัดการแหล่งน้ำในพื้นที่</t>
  </si>
  <si>
    <t xml:space="preserve">* กิจกรรมการพัฒนาแหล่งน้ำในที่ดินสาธารณะประโยชน์ “ทุ่งหนองใหญ่” อำเภอบ่อทอง </t>
  </si>
  <si>
    <t xml:space="preserve"> * กิจกรรมแก้มลิงบ้านวังรี</t>
  </si>
  <si>
    <t xml:space="preserve">* เครือข่ายปศุสัตว์คุ้มภัยข้างตำบลเพื่อผลิตอาหาร (สนง.ปศุสัตว์จังหวัดตราด) </t>
  </si>
  <si>
    <t>* เพิ่มขีดความสามารถของราษฎรหมู่บ้าน/ชุมชนตามแนวชายแดนโดยการฝึกอบรม  (ปค.ตราด)</t>
  </si>
  <si>
    <t>* เพิ่มขีดความสามารถของหน่วยงานที่เกี่ยวข้องในด้านการรักษาความสงบเรียบร้อยและความมั่นคงทั้งทางบกและทางทะเล (ปค.ตราด, มชด./1, กปช.จต, ดชด, ศตส.จ.,ตร.น้ำ,ประมง)</t>
  </si>
  <si>
    <t>* ประชุมร่วมเพื่อประสานความร่วมมือในการแก้ไขปัญหาตามแนวชายแดนระหว่างเจ้าหน้าที่ของจังหวัดตราดกับเจ้าหน้าที่ของกัมพูชาที่ปฏิบัติงานอยู่ตามแนวชายแดนของจังหวัดเกาะกง โพธิสัตย์  พระตะบอง  (ปกครองจังหวัดตราด)</t>
  </si>
  <si>
    <t xml:space="preserve">*  ส่งเสริมและเพิ่มประสิทธิภาพการปลูกข้าว (สนง.เกษตร จว.) </t>
  </si>
  <si>
    <t xml:space="preserve">* นำร่องส่งเสริมการปลูกข้าวโพดหวาน (สนง.เกษตร จว.) </t>
  </si>
  <si>
    <t xml:space="preserve">*  พัฒนาศักยภาพการผลิตและการตลาดสับปะรด (สนง.เกษตร จว.) </t>
  </si>
  <si>
    <t>โครงการส่งเสริมเพิ่มทรัพยากรและบริหารจัดการประมงในจังหวัดตราด</t>
  </si>
  <si>
    <t>* จัดตั้งศูนย์ปฏิบัติการและการข่าวจังหวัด/อำเภอ  เงิน  บาท (ปค.ตราด)</t>
  </si>
  <si>
    <t xml:space="preserve"> โครงการก่อสร้างฝายหินดาด ต.ห้วยแร้ง</t>
  </si>
  <si>
    <t xml:space="preserve">* ส่งเสริมการเรียนรู้ตามแนวทางพระราชดำริเศรษฐกิจพอเพียง เพื่อพัฒนาอาชีพเกษตรและเพิ่มรายได้ให้แก่เกษตรกร (สนง.เกษตร จว.) </t>
  </si>
  <si>
    <t xml:space="preserve">* ส่งเสริมการผลิตพืชปลอดภัยตามแนวทางเศรษฐกิจพอเพียงภายใต้ศูนย์บริการฯ (สนง.เกษตร จว.) </t>
  </si>
  <si>
    <t xml:space="preserve">* ส่งเสริมการผลิตสินค้าปลอดภัยสู่ระบบเกษตรอินทรีย์ (สนง.เกษตร จว.)  </t>
  </si>
  <si>
    <t>โครงการก่อสร้างถนนคอนกรีตเสริมเหล็ก   สายเลียบคลองกระจูดฝั่งใต้    หมู่ที่ 4  ต.สองคลอง กว้าง 5 ม. ยาว 700 ม. หนา 0.15 ม.  หรือพื้นที่ ไม่น้อยกว่า 3500 ตร.ม.</t>
  </si>
  <si>
    <t>โครงการขุดลอกคลองลาดกระจูดหมู่ที่ 4 ต.สองคลอง สภาพเดิมปากคลองกว้าง 16 ม. ยาว 3000 ม.ลึก 1 ม. ขุดลอกใหม่ปากคลอง  กว้าง  16  ม.  ยาว  3000  ม. ลึกจากเดิม 1.5 ม.</t>
  </si>
  <si>
    <t xml:space="preserve">โครงการก่อสร้างถนนคอนกรีตเสริมเหล็ก   สายเลียงคลองนิคม 1  หมู่ที่ 8  ต.สองคลอง  กว้าง 4 ม.ยาว 800 ม.  ไหล่ทางกว้างข้างละ 0.50 ม. </t>
  </si>
  <si>
    <t>โครงการก่อสร้างถนนคอนกรีตเสริมเหล็ก   หมู่ที่ 5 ต.หนองจอก (บ้านปลายไม้)  กว้าง 5 ม. ยาว 500 มหนา 0.15 ม.   พร้อมไหล่ทางหินคลุกข้างละ 0.50 ม..</t>
  </si>
  <si>
    <t>โครงการก่อสร้างถนนลาดยางแอสฟัลท์ติกคอนกรีตสายรอบบ้านห้วยชำระกำ  หมู่ที่ 8    ต.เกาะขนุ นะยะทาง 1,200 ม.  กว้าง 5 ม</t>
  </si>
  <si>
    <t>โครงการก่อสร้างถนน  คสล. รอบประปาหมู่บ้าน หมู่ที่ 6  ตำบลหนองแหน  กว้าง 3 เมตร ยาว 388 เมตร</t>
  </si>
  <si>
    <t>โครงการวางท่อขยายเขตประปา  หมู่ 2   ตำบลเทพราช</t>
  </si>
  <si>
    <t>โครงการก่อสร้างถนน คสล.จากบริเวณบ้านนายสนิท ดุลยนิมิตร   ถนนสายวัดเกาะแก้ว-หินดาษ    ม.14 ต.ดงน้อย  อ.ราชสาส์น  ผิวจราจรกว้าง 6 ม. ระยทาง 700 ม. หนา 0.15 ม. หรือพื้นที่ คสล.ไน้อยกว่า 4,200 ตร.ม.</t>
  </si>
  <si>
    <t>โครงการนำร่องฝึกอบรมความรู้ความเข้าใจ พื้นฐานด้านการ ผังเมือง     เพื่อการพัฒนา สิ่งแวดล้อมชุมชนแก่ครูผู้สอนในกลุ่ม  สาระ วิชาศึกษาระดับชั้นประถมศึกษา</t>
  </si>
  <si>
    <t>โครงการเฝ้าระวังอาหารปลอดภัยในชุมชน</t>
  </si>
  <si>
    <t>พัฒนาคุณธรรมและจริยธรรม  ข้าราชการ และเจ้าหน้ที่ของรัฐ</t>
  </si>
  <si>
    <t>โครงการก่อสร้างถนนลาดยางแอสฟัลติกคอนกรีต ขนาดผิวจราจร  กว้าง 500 เมตร ยาว 1,100 เมตร พร้อมฝังท่อระบายน้ำ  คสล.  ขนาด 1.00 เมตรและพร้อมบ่อพักตลอดแนว หมู่ 6 ต.คลองเปรง</t>
  </si>
  <si>
    <t>โครงการลดปัญหาความเดือดร้อนของประชาชนในพื้นที่ตำบลคลองนา   อำเภอเมือง</t>
  </si>
  <si>
    <t>โครงการขุดลอกคลองลัดเล็ก เริ่มตั้งแต่คลองสำโรง -คลองบางจาก ขนาดกว้าง 12 เมตร  ยาว 1750 เมตร ลึก 1 เมตร   ขุดลอกใหม่ลึกจากเดิม 1 เมตร</t>
  </si>
  <si>
    <t>โครงการขุดลอกคลองลัดใหญ่ เริ่มตั้งแต่คลองสำโรง -คลองบางจาก   ขนาดกว้าง 6 เมตร  ยาว 2100 เมตร ลึก 0.80 ม.  ขุดลอกใหม่</t>
  </si>
  <si>
    <t xml:space="preserve">โครงการก่อสร้างถนนลาดยางผิวจราจรแอสฟัลติกคอนกรีต  สาย บุหย่อง - คลองแสง  ต.เขาพระ        อ.เมือง </t>
  </si>
  <si>
    <t>โครงการก่อสร้างถนนลาดยางผิวจราจรแอสฟัลติกคอนกรีตสายทุ่งกระโปร่งบ้านคลองส่ง ต.ป่าขะ    อ.บ้านนา</t>
  </si>
  <si>
    <t>โครงการก่อสร้างถนนลาดยางผิวจราจรแอสฟัลติกคอนกรีตสายเหล่าเดิ่น  ต.หนองแสง อ.ปากพลี</t>
  </si>
  <si>
    <t>โครงการก่อสร้างบำรุงรักษาถนนสายบ้านขาม-ตอไม้แดง  ต.เขาพระ  อ.เมือง</t>
  </si>
  <si>
    <t>โครงการพัฒนาสถานแสดงพันธุ์สัตว์น้ำระยองเพื่อการท่องเที่ยวเชิงอนุรักษ์</t>
  </si>
  <si>
    <t>โครงการก่อสร้างถนนลาดยาง สายแยก ทล.344- บ.ชุมแสง อ.เขาชะเมา จ.ระยอง  ระยะทาง 3.400 กม.</t>
  </si>
  <si>
    <t>โครงการก่อสร้างแนวกำแพงกันดิน คสล. บริเวณหาดพยูน (หน้าศาลาหลวงเตี่ย)</t>
  </si>
  <si>
    <t xml:space="preserve"> โครงการเสริมสร้างคุณธรรมจริยธรรม (9,710,000 บาท)</t>
  </si>
  <si>
    <t xml:space="preserve">(2) กิจกรรมส่งเสริมคุณธรรมจริยธรรมและธรรมาภิบาล จังหวัดชลบุรี ประจำปี      </t>
  </si>
  <si>
    <t xml:space="preserve">(3) กิจกรรมเสริมสร้างศีลธรรมจริยธรรมข้าราชการและประชาชนจังหวัดชลบุรี </t>
  </si>
  <si>
    <t xml:space="preserve">(4) กิจกรรมประชาสัมพันธ์ เพื่อส่งเสริมคุณธรรม จริยธรรม
</t>
  </si>
  <si>
    <t xml:space="preserve">(5) กิจกรรมวัฒนธรรมสายใยชุมชนเพื่อสร้างความเข้มแข็งของชุมชนอย่างยั่งยืนเพื่อให้เป็นสังคมสันติสุข </t>
  </si>
  <si>
    <t xml:space="preserve">(6) กิจกรรมพัฒนาศักยภาพบุคลากรด้านคุณธรรมจริยธรรมการครองตน </t>
  </si>
  <si>
    <t xml:space="preserve"> โครงการเผยแพร่ปรัชญาเศรษฐกิจพอเพียงมาใช้ในการดำรงชีวิต (34,187,970 บาท)</t>
  </si>
  <si>
    <t>(1) เผยแพร่ปรัชญาเศรษฐกิจพอเพียงมาใช้ในการดำเนินชีวิต</t>
  </si>
  <si>
    <t xml:space="preserve">(2) กิจกรรมพระราชดำริในจังหวัดชลบุรี </t>
  </si>
  <si>
    <t xml:space="preserve">(3) กิจกรรมส่งเสริมอาชีพด้านเกษตร ประมง ตามแนวเศรษฐกิจพอเพียง </t>
  </si>
  <si>
    <t>(4) กิจกรรมประชาสัมพันธ์เศรษฐกิจพอเพียง</t>
  </si>
  <si>
    <t>(5) กิจกรรมส่งเสริมวิถีชีวิตแบบเศรษฐกิจพอเพียง</t>
  </si>
  <si>
    <t>ก่อสร้างท่อระบายน้ำคลองท่าข้าม - วังศาลาต.แหลมประดู่  อ.บ้านโพธิ์</t>
  </si>
  <si>
    <t>เพิ่มศักยภาพการตลาดของสถาบัน เกษตรกร</t>
  </si>
  <si>
    <t>การบริหารจัดการกากและวัสดุเหลือใช้และระบบการจัดการสิ่งแวดล้อมจากโรงงานอุตสาหกรรม</t>
  </si>
  <si>
    <t>ขุดลอกคลองหนองปรือ</t>
  </si>
  <si>
    <t>โครงการพัฒนาการจัดการระบบน้ำเสียแบบก๊าซชีวภาพในฟาร์มสุกร</t>
  </si>
  <si>
    <t>โครงการขุดลอกสระเก็บน้ำห้วยกล้า ม.6 ต.เกาะขนุน  และม.10  ต.เกาะขนุน  อ.พนมสารคาม</t>
  </si>
  <si>
    <t>โครงการขยายพื้นที่ศูนย์เพาะพันธุ์ข้าว ในพื้นที่ หมู่3</t>
  </si>
  <si>
    <t>โครงการอบรมการทำปุ๋ยอินทรีย์ชีวภาพจากเศษอาหาร/เศษขยะเหลือใช้ในพื้นที่ ม.1,2,7 และ 10 ต.หนองยาว อ.พนมสารคาม</t>
  </si>
  <si>
    <t xml:space="preserve">โครงการปรับปรุงแหล่งน้ำสาธารณประโยชน์ ม.18 บ้านทุ่งเหียง ต.ท่ากระดาษ </t>
  </si>
  <si>
    <t>โครงการก่อสร้างอาคารเพื่อผลผลิตและจำหน่ายผลิตภัณฑ์ชุมชนกล้วยแปรรูป (ศูนย์บริการส่งเสริมเศรษฐกิจชุมชน)</t>
  </si>
  <si>
    <t>โครงการอบรมให้ความรู้แก่เกษตรในการทำเกษตรโดยใช้ปุ๋ยอินทรีย์ชีวภาพทดแทนปุ๋ยเคมี ในพื้นที่ตำบลเกาะขนุน อ.พนมสารคาม</t>
  </si>
  <si>
    <t>โครงการอบรมการทำปุ๋ยชีวภาพจากเศษอาหารในพื้นที่ตำบลพนมสารคาม อ.พนมฯ</t>
  </si>
  <si>
    <t>โครงการก่อสร้างฝายน้ำล้นท่อลอด หมู่ที่ 8ต.เกาะขนุน อ.พนมสารคาม</t>
  </si>
  <si>
    <t>โครงการขุดลอกคลองจากถนนสาย 304 ถึงบ้านนางนอม หมู่ 4 ต.เมืองเก่า กว้าง 2.5x500 ม.</t>
  </si>
  <si>
    <t>โครงการขุดลอกร่องน้ำเพื่อการเกษตร เลียบถนนสาย 3444 ถึงปากอ่างน้ำ ม.7 ต.เมืองเก่า อ.พนมสารคาม ขนาด 5x60 ม.</t>
  </si>
  <si>
    <t>โครงการสัมมนาการสร้างแนวคิดการผลิตสินค้าเกษตรแบบครบวงจร</t>
  </si>
  <si>
    <t>โครงการส่งเสริมการปรับปรุงดินเปรี้ยวด้วยอินทรียวัตถุ</t>
  </si>
  <si>
    <t>ส่งเสริมแลอนุรักษ์ปลากัดหม้อ</t>
  </si>
  <si>
    <t>ขุดลอกคลองห้วยชำกร่าย</t>
  </si>
  <si>
    <t>ขุดลอกคลองสอง</t>
  </si>
  <si>
    <t>ขุดลอกคลองตะเกรา</t>
  </si>
  <si>
    <t>ขุดลอกคลองห้วยแตงก่อย</t>
  </si>
  <si>
    <t>โครงการยกและติดตั้งเกียร์มอเตอร์ต.บางไผ่</t>
  </si>
  <si>
    <t>เป็นโครงสร้างพื้นฐานและอำนวยความสะดวกทางด้านการเกษตร</t>
  </si>
  <si>
    <t>เป็นโครงสร้างพื้นฐานและอำนวยความสะดวกทางด้าน Logistic</t>
  </si>
  <si>
    <t>สนับสนุนการขนส่งสินค้าทางการเกษตร</t>
  </si>
  <si>
    <t>โครงการสร้างถนนคอนกรีตเสริมเหล็ก หมู่ 7 ต.เขาดินอ.บางปะกง  เป็นถนนคอนกรีตเสริมเหล็ก  กว้าง 4 ม.ยาว 500 ม.</t>
  </si>
  <si>
    <t>โครงการปรับพื้นที่ (ถมดิน) เพื่อเตรียมความพร้อมสำหรับการก่อสร้างอาคารทีว่าการอำเภอพนมสารคาม (หลังใหม่)</t>
  </si>
  <si>
    <t>โครงการปรับปรุงขยายสะพาน คสล. ข้ามคลองหนึ่ง หมู่ 6 ต.คลองอุดมชลจร</t>
  </si>
  <si>
    <t>โครงการฐานข้อมูลเศรษฐกิจเพื่อการกำหนดนโยบายและวางแผนพัฒนาเศรษฐกิจจังหวัด</t>
  </si>
  <si>
    <t xml:space="preserve">โครงการก่อสร้างท่อเหลี่ยมข้ามคลองวังซุง  ม.5 ต.เสม็ดใต้ </t>
  </si>
  <si>
    <t>โครงการก่อสร้างถนนลาดยางแอสฟัลท์ติกคอนกรีต หนองชุมพร ซ.1  เชื่อม ซ.2  ม.12   ต.ปากน้ำ ระยะทางประมาณ  465  เมตร</t>
  </si>
  <si>
    <t>โครงการถนน  คสล.  หมู่ 3  ตำบลเกาะไร่</t>
  </si>
  <si>
    <t xml:space="preserve">โครงการขุดลอกคลองส่งน้ำบ้านโรงดอน   หมู่ที่ 14 ต.บางน้ำเปรี้ยว </t>
  </si>
  <si>
    <t>โครงการเพิ่มประสิทธิภาพของปลัดอำเภอและเจ้าพนักงานปกครองในการสร้างการมีส่วนร่วมของบุคลากรของส่วนราชการหน่วยงานภาคเอกชน/องค์กรภาคประชาชนที่เป็นภาคีพัฒนา  เพื่อสนับสนุนการบริหารงานจังหวัดแบบบูรณาการ</t>
  </si>
  <si>
    <t>โครงการการส่งเสริมโอกาสการรับรู้ข้อมูลข่าวสาร</t>
  </si>
  <si>
    <t>ใช้งบเพื่อการบริหารงานราชการ(งานประจำ) เป็นการซื้อคุรุภัณฑ์,ป้ายประชาสัมพัมพันธ์</t>
  </si>
  <si>
    <t>โครงการสร้างศูนย์เรียนรู้ชุมชน</t>
  </si>
  <si>
    <t>ก่อสร้างศูนย์ชุมชน(ไม่ได้สร้างรายได้)</t>
  </si>
  <si>
    <t>โครงการส่งเสริมการท่องเที่ยวจังหวัดนครนายก ปีงบประมาณ  พ.ศ.2553</t>
  </si>
  <si>
    <t>ใช้งบเพื่อการบริหารงานราชการ(จัดทำวีซีดี,แผนพับ,ประชาสัมพันธ์)</t>
  </si>
  <si>
    <t>โครงการฝึกอบรมเพิ่มประสิทธิภาพคณะกรรมการศูนย์ประสานงานองค์การชุมชน  (ศอช.อ.และศอช.จ.)</t>
  </si>
  <si>
    <t>โครงการฝึกอบรมเพิ่มประสิทธิภาพคณะกรรมการศูนย์ประสานงาน  องค์การชุมชน (ศอช.ต.)</t>
  </si>
  <si>
    <t>โครงการฝึกอบรมเพิ่มประสิทธิภาพ   อาสาพัฒนาชุมชน/ผู้นำอาสาพัฒนา ชุมชน</t>
  </si>
  <si>
    <t>โครงการพัฒนาศักยภาพกองทุนชุมชน(ม.7 ต.ป่าขะ)</t>
  </si>
  <si>
    <t>โครงการพัฒนาความเข้มแข็งกองทุนชุมชนเพื่อพัฒนาเป็นสถาบันการเงินชุมชน (ม.3 ต.เขาเพิ่ม)</t>
  </si>
  <si>
    <t>ใช้งบเพื่อการบริหารงานราชการ(อบรม/ดูงาน)</t>
  </si>
  <si>
    <t>โครงการพัฒนาศักยภาพกองทุนชุมชน(ต.บางอ้อ)</t>
  </si>
  <si>
    <t>โครงการพัฒนาศักยภาพกองทุนชุมชน(ต.บ้านพริก)</t>
  </si>
  <si>
    <t>โครงการพัฒนาศักยภาพผู้นำชุมชน(ม.1-10  ต.ศรีกะอาง)</t>
  </si>
  <si>
    <t>โครงการพัฒนาศักยภาพกองทุนชุมชน(ม.5 ต.บ้านนา)</t>
  </si>
  <si>
    <t>โครงการขับเคลื่อนปรัชญาเศรษฐกิจพอเพียงและจัดการสิ่งแวดล้อมแบบยั่งยืนในชุมชน</t>
  </si>
  <si>
    <t>โครงการส่งเสริมการใช้มาตรการใช้มาตรการด้านกฎหมายในการจัดการปัญหาสิ่งแวดล้อม</t>
  </si>
  <si>
    <t>โครงการพัฒนาปรับปรุงสถานที่และสิ่งแวดล้อมค่ายลูกเสือจังหวัดนครนายก (ค่ายลูกเสือสาริกา)</t>
  </si>
  <si>
    <t>ใช้งบเพื่อการบริหารงานราชการ(สร้างอาคารที่พัก,ปรับปรุงภูมิทัศน์)</t>
  </si>
  <si>
    <t>ก่อสร้าง BOX  Culvert ขนาด 2 ช่อง ม. 1 ต. ดงกระทงยาม  (เพื่อระบายน้ำเพื่อป้องกันน้ำท่วม และแก้ไขปัญหาภัยแล้ง  พท. 2,752 ไร่)</t>
  </si>
  <si>
    <t>ก่อสร้างฝาย ม. 3 ต. กรอกสมบูรณ์</t>
  </si>
  <si>
    <t>ก่อสร้างฝายน้ำล้นแบบ มข  2527 ม.7 ต. ศรีมหาโพธิ</t>
  </si>
  <si>
    <t>ก่อสร้างท่อเหลี่ยมระบายน้ำพร้อมประตูระบายน้ำ  ม. 4  ต. สัมพันธ์  (ขนาด กว้าง 1.8*2.4 เมตร)</t>
  </si>
  <si>
    <t>ขุดลอกคลองโสม ม. 7 ม. 6 ทดหลวง ต. ศรีมหาโพธิ  (พท. 280 ไร่)</t>
  </si>
  <si>
    <t>ขุดสระเก็บน้ำ หมู่ 3 ตำบลหนองโพรง  (ขนาด 80*100 ม.)  เป้าหมาย  198  ครัวเรือน</t>
  </si>
  <si>
    <t>ขุดสระเก็บน้ำ  ม.  1  ต. หัวหว้า</t>
  </si>
  <si>
    <t xml:space="preserve"> ขุดลอกคลองสาธารณประโยชน์  บ้านปรือวายใหญ่ ม. 8 - ม. 9 ต. หนองโพรง (ลึก 3 ม.)</t>
  </si>
  <si>
    <t>ก่อสร้างท่อระบายน้ำพร้อมบ่อพัก ม. 7 ต. ศรีมหาโพธิ  บนถนนสาย โคกขวาง 304  (บ่อพัก 25 บ่อ)</t>
  </si>
  <si>
    <t>ขุดสระเก็บน้ำ  ม. 6  ต. หัวหว้า (กว้าง 90 ม. ยาว 90 ม. ลาดเอียง1/2 พท. 5 ไร่)</t>
  </si>
  <si>
    <t>ขุดลอกคลองหนองแห้ง - คลองหนองจระเข้ หมู่ 2 บ้านเหนือ หมู่ 3 บ้านใหม่ ต. ดงกระทงยาม (ความยาว 3,000 ม.  375 คร.)</t>
  </si>
  <si>
    <t>ก่อสร้างเขื่อนป้องกันตลิ่งริมแม่น้ำปราจีนบุรี บริเวณบ้านปากแพรก ม. 3  ต. กบินทร์</t>
  </si>
  <si>
    <t>ก่อสร้างเขื่อนป้องกันตลิ่งริมแม่น้ำปราจีนบุรี ม. 2 บ้านหาดยาง ต.หาดยาง อ. ศรีมหาโพธิ</t>
  </si>
  <si>
    <t>ก่อสร้างเขื่อนป้องกันตลิ่งริมแม่น้ำบางปะกง บริเวณข้างประปาเทศบาลตำบลบ้านสร้าง อ. บ้านสร้าง</t>
  </si>
  <si>
    <t xml:space="preserve"> ฟื้นฟูสภาพแวดล้อมของแม่น้ำลำคลองในลุ่มแม่น้ำปราจีนบุรี  </t>
  </si>
  <si>
    <t>ขุดลอกคลองพรมสุขสว่าง  หมู่ที่ 2,4,9  ต.บางกระเบา อ. บ้านสร้าง  กว้าง  14 เมตร ยาว 3,000 เมตร</t>
  </si>
  <si>
    <t xml:space="preserve"> ขุดลอกคลองบ้าน หมู่ที่ 2 ต. บางเตย อ. บ้านสร้าง  กว้าง  8 เมตร  ยาว  3,000 เมตร  ลึก  2  เมตร</t>
  </si>
  <si>
    <t xml:space="preserve"> ขุดลอกคลองบางไซร์  หมู่ที่  4,8  ต. บางยาง  อ. บ้านสร้าง (กว้าง 10 ม. ยาว 3,185 ม. ลึก 2 เมตร ลาดเอียง 1:2 เมตร)</t>
  </si>
  <si>
    <t>1.36  ขุดลอกคลองบางขาม  ต. บางขาม อ. บ้านสร้าง (กว้าง 10 เมตร ยาว 10 กม.)</t>
  </si>
  <si>
    <t>ก่อสร้างฝายน้ำล้นเพื่อการเกษตรหมู่ที่ 2 ต. แก่งดินสอ  (460  คร. พท. 6,000 ไร่)</t>
  </si>
  <si>
    <t xml:space="preserve"> ก่อสร้างฝายน้ำล้นเพื่อการเกษตรหมู่ที่ 4 ต. แก่งดินสอ</t>
  </si>
  <si>
    <t>ขุดลอกคลองเพื่อเก็บกักน้ำใช้ในการอุปโภคบริโภคและการเกษตรกรรม  อำเภอกบินทร์บุรี  จำนวน  11  แห่ง</t>
  </si>
  <si>
    <t>ส่งเสริมการใช้หัวเชื้อจุลินทรีย์ย่อยสลายตอซังข้าวแทนการเผาเพื่อปรับปรุงดินและลดภาวะโลกร้อน</t>
  </si>
  <si>
    <t>โครงการศึกษาวิจัย</t>
  </si>
  <si>
    <t>โครงการอบรม</t>
  </si>
  <si>
    <t>สนับสนุน/ไม่สนับสนุน</t>
  </si>
  <si>
    <t>F</t>
  </si>
  <si>
    <t>N</t>
  </si>
  <si>
    <t>Y</t>
  </si>
  <si>
    <t>1=ใช่</t>
  </si>
  <si>
    <t>0=ไม่ใช่</t>
  </si>
  <si>
    <t>จัดงานเทศกาลมาฆปูรมีศรีปราจีน</t>
  </si>
  <si>
    <t>สำรวจออกแบบเมืองโบราณสถานศรีมโหสถ</t>
  </si>
  <si>
    <t xml:space="preserve">การจัดงานเฉลิมฉลองลายพระหัตถ์   </t>
  </si>
  <si>
    <t>โครงการถนนลาดยางแบบแคพซิลสายบ้านสมอเซ ฝั่งตะวันออก   ช่วงหมู่ 8   ถึงสะพานข้ามหน้าวัด เปรงไพบูลย์    ตำบลคลองเปรง   อำเภอเมือง  กว้าง 6 เมตร  ยาว 750 เมตร สุวรณภูมิอย่างมีศักยภาพ</t>
  </si>
  <si>
    <t>แก้ไขปัญหากัดเซาะตลิ่งชายฝั่งทะเล(51)</t>
  </si>
  <si>
    <t>โครงการอบรม/วิจัย(50)</t>
  </si>
  <si>
    <t>ส่งเสริมการท่องเที่ยว (52)</t>
  </si>
  <si>
    <t>โครงการอบรม/ซื้ออุปกรณ์ (53)</t>
  </si>
  <si>
    <t>สอดคล้องกับยุทธศาสตร์ แต่ไม่ได้สร้างงานอย่างเร่งด่วน และเป็นงานประจำของหน่วยงาน (54)</t>
  </si>
  <si>
    <t>โครงการอบรม/ประชุม (55)</t>
  </si>
  <si>
    <t>โครงการซื้อครุภัณฑ์ (เชื้อจุลินทรีย์) (55)</t>
  </si>
  <si>
    <t>ความสอดคล้องของยุทธศาสตร์กับเป้าหมายไม่ตรงกัน (40)</t>
  </si>
  <si>
    <t>เป็นงบบริหารจัดการของหน่วยงาน (6)</t>
  </si>
  <si>
    <t>ขาดแนวทางการดำเนินงานที่ชัดเจน (5)</t>
  </si>
  <si>
    <t>ขาดรายละเอียดโครงการ (7)</t>
  </si>
  <si>
    <t>โครงการอบรม (12)</t>
  </si>
  <si>
    <t>ประเด็นยุทธศาสตร์ที่   1  เมืองงามชายแดนบูรพา</t>
  </si>
  <si>
    <t>บำรุงรักษาผิวทางจราจรลาดยาง สาย ปจ 4134  บ. สี่แยกดงบัง - บ. คำสวนอ้อย ต. ดงบัง (ผิวจราจรกว้าง 5 ม. ยาว 7,050 ม.)</t>
  </si>
  <si>
    <t xml:space="preserve">เสริมถนนดินพร้อมก่อสร้างถนนคอนกรีตต่อจากถนนคอนกรีตเดิม-บ้านนางจะ สายสถานีรถไฟสายเก่า ม. 7 ต. บ้านสร้าง </t>
  </si>
  <si>
    <t>ก่อสร้างถนนคอนกรีตเสริมเหล็ก (สายทางลัดบ้านพยาวัง) ม. 2 ต. บ้านทาม</t>
  </si>
  <si>
    <t>ก่อสร้างถนนคอนกรีตเสริมเหล็กภายในหมู่บ้าน อำเภอกบินทร์บุรี  จำนวน  6  แห่ง</t>
  </si>
  <si>
    <t>ประเด็นยุทธศาสตร์ที่   2  ประตูสู่อินโดจีน</t>
  </si>
  <si>
    <t xml:space="preserve"> โครงการพัฒนาตลาดโรงเกลือ</t>
  </si>
  <si>
    <t>ส่งเสริมการค้าชายแดน (ก่อสร้างหลังคา/ไฟฟ้า)</t>
  </si>
  <si>
    <t>โครงการแก้ปัญหาน้ำท่วมตลาดโรงเกลือ</t>
  </si>
  <si>
    <t>โครงการ ก่อสร้างถนนลาดยางเข้าจุดผ่อนปรนบ้านเขาดิน อ.คลองหาด จ.สระแก้ว ระยะทาง 6.800 กม.</t>
  </si>
  <si>
    <t>โครงการขาดรายละเอียด และไม่มีผู้รับผิดชอบโครงการที่ชัดเจน</t>
  </si>
  <si>
    <t>โครงการปรับปรุงและพัฒนาจุดผ่อนปรนเพื่อส่งเสริมการค้าชายแดนและการท่องเที่ยวจุดผ่อนปรนบ้านตาพระยา</t>
  </si>
  <si>
    <t>โครงการปรัชญาเศรษฐกิจพอเพียง : ภูมิคุ้มกันเพื่อรองรับภาวะวิกฤตเศรษฐกิจภาคธุรกิจเอกชน</t>
  </si>
  <si>
    <t>โครงการการส่งเสริมความปลอดภัยอาชีวอนามัย และสภาพแวดล้อมการทำงานในสถานบริการเกี่ยวเนื่องกับธุรกิจโรงแรม</t>
  </si>
  <si>
    <t>โครงการส่งเสริมและสนับสนุนกลไกการจัดการความขัดแย้งของชุมชน</t>
  </si>
  <si>
    <t>โครงการ  จัดการแข่งขันวิ่งเขื่อนขุนด่านปราการชลมินิฮาลฟ์มาราธอน</t>
  </si>
  <si>
    <t>โครงการจัดการแข่งขันกีฬาระหว่างหน่วยงานราชการ รัฐวิสาหกิจ  เอกชน  “สุพรรณิกาเกมล์”</t>
  </si>
  <si>
    <t>โครงการจัดเตรียมนักกีฬาเข้าร่วมการแข่งขันกีฬานักเรียนนักศึกษาแห่งประเทศไทย(รอบคัดเลือกตัวแทนเขตการแข่งขันที่ 2)</t>
  </si>
  <si>
    <t>โครงการ  แอโรบิกรวมพลคนรักแม่</t>
  </si>
  <si>
    <t>ใช้งบเพื่อการบริหารงานราชการ(ออกกำลังกาย 1 ครั้ง)</t>
  </si>
  <si>
    <t>โครงการ สร้างภูมิคุ้มกันโดยการทำบัญชีครัวเรือน</t>
  </si>
  <si>
    <t>โครงการพัฒนาศักยภาพผู้สูงวัยในการทำงาน</t>
  </si>
  <si>
    <t>โครงการอบรม/จัดนิทรรศการ</t>
  </si>
  <si>
    <t>โครงการส่งเสริมการจัดสวัสดิการด้านที่อยู่อาศัยให้แก่ผู้สูงอายุ</t>
  </si>
  <si>
    <t>ซ่อมแซมบ้านคนชรา</t>
  </si>
  <si>
    <t>โครงการก่อสร้างเขื่อนป้องกันตลิ่งริมแม่น้ำ บางปะกงบริเวณวัดปากน้ำ หมู่ที่ 7 ตำบล ปากน้ำ   อำเภอบางคล้า  จังหวัดฉะเชิงเทรา</t>
  </si>
  <si>
    <t xml:space="preserve">โครงการพัฒนาระบบงานภาครัฐ </t>
  </si>
  <si>
    <t>โครงการส่งเสริมปรับปรุงการผลิตส้มโอ</t>
  </si>
  <si>
    <t>ใช้งบเพื่อการบริหารงานราชการ(งานประจำ) โครงการอบรม/ถ่ายถอดความรู้</t>
  </si>
  <si>
    <t>โครงการส่งเสริมปรับปรุงการผลิตกระท้อน</t>
  </si>
  <si>
    <t>โครงการส่งเสริมการทำไร่นาสวนผสม</t>
  </si>
  <si>
    <t>โครงการขยายผลการเลี้ยงไก่พันธุ์ไข่จากโรงเรียนตามโครงการพระราชดำริของสมเด็จพระเทพรัตนราชสุดา ฯ</t>
  </si>
  <si>
    <t>จัดซื้อครุภัณฑ์(ซื้อวัสดุการเกษตร)</t>
  </si>
  <si>
    <t>ประเด็นยุทธศาสตร์ที่ 2 :  ส่งเสริมอนุรักษ์ฟื้นฟูทรัพยากรธรรมชาติเพื่อการท่องเที่ยวเชิงนิเวศและวัฒนธรรม</t>
  </si>
  <si>
    <t>โครงการก่อสร้างเขื่อนป้องกันตลิ่ง ริมแม่น้ำนครนายก  บริเวณวัดพลอยกระจ่างศรี  (โครงการต่อเนื่อง)</t>
  </si>
  <si>
    <t>ส่งเสริมการท่องเที่ยอ(ป้องกันการพังของตลิ่งและโบราณสถาน)</t>
  </si>
  <si>
    <t>โครงการก่อสร้งเขื่อนป้องกันตลิ่งริมแม่น้ำนครนายก บริเวณวัดปากคลองพระอาจารย์</t>
  </si>
  <si>
    <t>ป้องกันการพังของตลิ่งและโบราณสถาน</t>
  </si>
  <si>
    <t>โครงการรักถิ่นบ้านเกิด</t>
  </si>
  <si>
    <t>โครงการปรับปรุงดิน (ดินเปรี้ยว)</t>
  </si>
  <si>
    <t>ใช้งบเพื่อการบริหารงานราชการ(งานประจำ)เป็นการซื้อปูนมาร์ล</t>
  </si>
  <si>
    <t>โครงการส่งเสริมการทำปุ๋ยหมักอินทรีย์ชีวภาพ</t>
  </si>
  <si>
    <t>โครงการแก้ไขปัญหาดินเปรี้ยวโดยใช้ปูนมาร์ล</t>
  </si>
  <si>
    <t>ใช้งบเพื่อการบริหารงานราชการ(งานประจำ) เป็นการซื้อวัสดุปูน</t>
  </si>
  <si>
    <t>โครงการส่งเสริมการใช้ปุ๋ยอินทรีย์โดยผลิตปุ๋ยอินทรีย์อัดเม็ด</t>
  </si>
  <si>
    <t>รายละเอียดโครงการไม่ครบถ้วน</t>
  </si>
  <si>
    <t>โครงการพัฒนาศักยภาพเครือข่ายชุมชนในการจัดการทรัพยากรธรรมชาติสิ่งแวดล้อม</t>
  </si>
  <si>
    <t>โครงการก่อสร้างฝายต้นน้ำลำธาร ( Check  Dam )   ตามแนวพระราชดำริ  “โครงการ  80  พรรษา   80   พันฝาย</t>
  </si>
  <si>
    <t xml:space="preserve">โครงการเพิ่มผลผลิตสัตว์น้ำ   </t>
  </si>
  <si>
    <t>โครงการอาสาสมัครป้องกันและดับไฟประจำตำบล</t>
  </si>
  <si>
    <t>โครงการอนุรักษ์ทรัพยากรธรรมชาติป่าไม้และสัตว์ป่า</t>
  </si>
  <si>
    <t>ใช้งบเพื่อการบริหารงานราชการ(งานประจำ) อบรม</t>
  </si>
  <si>
    <t xml:space="preserve">โครงการก่อสร้างผนังคอนกรีตป้องกันน้ำเซาะดินชายฝั่งตลิ่งริมคลอง พร้อมบันไดขึ้น-ลง ท่าน้ำและพัฒนาปรับปรุงภูมิทัศน์ </t>
  </si>
  <si>
    <t>ลดปัญหาน้ำกัดเซาะตลิ่ง</t>
  </si>
  <si>
    <t>โครงการลอกวัชพืชคลองไผ่ หมู่ที่  3 บริเวณคลองไผ่</t>
  </si>
  <si>
    <t>โครงการลอกวัชพืชคลองท่าอิฐ  หมู่ที่  8  บริเวณคลองท่าอิฐ</t>
  </si>
  <si>
    <t>โครงการลอกวัชพืชคลองบางยีกาว  หมู่ที่  12  บริเวณคลองบางยีกาว</t>
  </si>
  <si>
    <t>โครงการลอกวัชพืชคลองสัมพันธ์  หมู่ที่  6  บริเวณคลองสัมพันธ์</t>
  </si>
  <si>
    <t>โครงการพัฒนาศักยภาพการดับไฟป่า</t>
  </si>
  <si>
    <t>โครงการอบรม/ซื้อวัสดุครุภัณฑ์</t>
  </si>
  <si>
    <t xml:space="preserve">โครงการอุดหนุนปรับปรุง สถานที่ของวัดเพื่อรองรับการท่องเที่ยว  </t>
  </si>
  <si>
    <t>โครงการพัฒนาแหล่งน้ำคลองบางไพร บ้านวังต้น ต.บ้านพร้าว  อ.บ้านนา</t>
  </si>
  <si>
    <t>เป็นโครงแก้ปัญหาขาดแคลนน้ำในพื้นที่</t>
  </si>
  <si>
    <t>โครงการสระเก็บ บ้านเกาะโพธิ์ ต.เกาะโพธิ์  อ.ปากพลี</t>
  </si>
  <si>
    <t>แก้ไขปัญหาภัยแล้งและพัฒนาคุณภาพชีวิต</t>
  </si>
  <si>
    <t>โครงการพัฒนาแหล่งน้ำคลองเปรม หมู่ 11 ตำบลพระอาจารย์ อำเภอองครักษ์</t>
  </si>
  <si>
    <t>โครงการพัฒนาแหล่งน้ำคลองบางเม่า หมู่ 1 ตำบลศรีจุฬา อำเภอเมืองนครนายก</t>
  </si>
  <si>
    <t>* ก่อสร้างฝายต้นน้ำลำธาร บ้านห้วยชัน   หมู่ที่ 3 ตำบลช่องกุ่ม อำเภอวัฒนานคร</t>
  </si>
  <si>
    <t xml:space="preserve">* ก่อสร้างฝายน้ำล้น คสล. บ้านภูเงิน หมู่ที่ 5 ตำบลพระเพลิง อำเภอเขาฉกรรจ์ </t>
  </si>
  <si>
    <t>* ขุดลอกคลองพร้อมเว้นคันดินตาสภาพพื้นที่ หมู่ที่ 5,11,23,28 ตำบลหนองหว้า อำเภอเขาฉกรรจ์</t>
  </si>
  <si>
    <t>โครงการพัฒนาถนนภายในหมู่บ้าน ตำบล</t>
  </si>
  <si>
    <t xml:space="preserve">* ก่อสร้างถนนคอนกรีตในหมู่บ้านโดยใช้แรงงาน จำนวน 1 สายทาง - สายบ้านคลองหินปูนหมู่ 2  ตำบลคลองหินปูน  อำเภอวังน้ำเย็น   </t>
  </si>
  <si>
    <t>* ทำอิฐประสาน บ้านเขาช่องแคบ</t>
  </si>
  <si>
    <t>โครงการปลูกป่าฟื้นฟูทรัพยากรธรรมชาติ</t>
  </si>
  <si>
    <t>* ดูแลความอุดมสมบูรณ์ของทรัพยากรธรรมชาติและสิ่งแวดล้อมชุมชน โดยดำเนินการขุดลอกคลองรอบพื้นที่สาธารณะและปลูกป่าชุมชน</t>
  </si>
  <si>
    <t>* สนับสนุนโครงการ พระราชดำริบ้านทับทิมสยาม 05 ส่งเสริมการดูแลรักษาสิ่งแวดล้อมและทรัพยากรธรรมชาติในชุมชนโดยการปลูกสมุนไพร</t>
  </si>
  <si>
    <t>* พัฒนาสวนป่าเพื่อเป็นแหล่งท่องเที่ยวเชิงนิเวศและประวัติศาสตร์ในพื้นที่โครงการทับทิมสยาม 08</t>
  </si>
  <si>
    <t>โครงการป้องกันและปราบปรามการกระทำผิดกฎหมาย</t>
  </si>
  <si>
    <t>*  เพิ่มประสิทธิภาพในการจับควบคุมสัตว์ป่าที่บุกรุกหรือทำร้ายมนุษย์</t>
  </si>
  <si>
    <t>โครงการสร้างความสัมพันธ์กับประเทศเพื่อบ้าน</t>
  </si>
  <si>
    <t>* สร้างความพัฒนาสัมพันธ์กับสื่อมวลชนกัมพูชา</t>
  </si>
  <si>
    <t>* อำเภอสัมพันธ์ร่วมกันพบประชาชนไทย - กัมพูชา</t>
  </si>
  <si>
    <t>* ฝึกอบรมพิธีการทางการฑูตและสังคม  สำหรับข้าราชการและเจ้าหน้าที่ที่ผู้ปฏิบัติงานเกี่ยวกับการติดต่อกับประเทศเพื่อนบ้าน จังหวัดสระแก้ว</t>
  </si>
  <si>
    <t>โครงการส่งเสริมการประยุกต์ใช้หลักเศรษฐกิจพอเพียงในการพัฒนาคุณภาพชีวิต</t>
  </si>
  <si>
    <t>* ส่งเสริมพัฒนาศักยภาพกองทุนชุมชนให้เข้มแข็ง</t>
  </si>
  <si>
    <t>* พัฒนายกระดับหมู่บ้านเศรษฐกิจพอเพียง</t>
  </si>
  <si>
    <t>* ส่งเสริมปรัชญาเศรษฐกิจพอเพียง ชุมชน/หมู่บ้าน</t>
  </si>
  <si>
    <t>* ประกวดหมู่บ้านพัฒนาดีเด่น</t>
  </si>
  <si>
    <t>* แก้ไขปัญหาความยากจนตามแนวปรัชญาเศรษฐกิจพอเพียง</t>
  </si>
  <si>
    <t>โครงการสร้างศักยภาพและความเข้มแข็งของชุมชน</t>
  </si>
  <si>
    <t>* ส่งเสริมอาชีพผู้สูงอายุและคนพิการ</t>
  </si>
  <si>
    <t>โครงการสร้างโอกาสในการประกอบอาชีพให้กับชุมชน</t>
  </si>
  <si>
    <t>* ปลูกข้าวปลอดภัยจากสารพิษ</t>
  </si>
  <si>
    <t>โครงการอบรม/ดูงาน/ซื้อของแจก</t>
  </si>
  <si>
    <t>* แคนตาลูปปลอดภัยจากสารพิษ</t>
  </si>
  <si>
    <t xml:space="preserve">พัฒนาผลผลิตทางการเกษตร </t>
  </si>
  <si>
    <t>* พัฒนาวิสาหกิจชุมชน(ไม้ผลชมพู่)  ม.2  ต.ซับมะกรูด</t>
  </si>
  <si>
    <t>* ส่งเสริมและพัฒนาศูนย์ข้าวชุมชนระดับอำเภอ</t>
  </si>
  <si>
    <t>โครงการอบรม/แปลงสาธิต</t>
  </si>
  <si>
    <t>* ส่งเสริมและพัฒนาการผลิตพืชเศรษฐกิจที่สำคัญ   - อ้อยโรงงาน</t>
  </si>
  <si>
    <t>โครงการส่งเสริมและฟื้นฟูทรัพยากรสัตว์น้ำตามแนวปรัชญาเศรษฐกิจพอเพียง</t>
  </si>
  <si>
    <t xml:space="preserve">งบบริหารจัดการ/ดำเนินการของหน่วยงาน(งานประจำ) </t>
  </si>
  <si>
    <t>ประเด็นยุทธศาสตร์ที่ 4 เขตท่องเที่ยวเชิงนิเวศน์</t>
  </si>
  <si>
    <t xml:space="preserve"> โครงการพัฒนาสินค้าและบริการ</t>
  </si>
  <si>
    <t>* จัดหาเรือบรรทุกบริการนักท่องเที่ยวอ่างเก็บน้ำพระปรง</t>
  </si>
  <si>
    <t>จัดซื้อครุภัณฑ์  (เรือบรรทุกบริการ)</t>
  </si>
  <si>
    <t>โครงการพัฒนาและส่งเสริมการท่องเที่ยวเชิงสุขภาพ</t>
  </si>
  <si>
    <t>โครงการอบรม/จัดซื้อวัสดุ (ศาลาทรงไทย)</t>
  </si>
  <si>
    <t>โครงการ OTOP : หมู่บ้าน วัฒนธรรม....(วิถีชาวนาไทย/ เครื่องหอมกำยาน/มโหรีปางลาง)</t>
  </si>
  <si>
    <t>โครงการก่อสร้างและปรับปรุงถนนเข้าสู่แหล่งท่องเที่ยว</t>
  </si>
  <si>
    <t>* โครงการติดตั้งคานกั้นถนนอัตมัติบนถนนริมทางรถไฟ 4 แยกสระแก้ว-อุทยานแห่งชาติปางสีดา อ.เมือง จ.สระแก้ว</t>
  </si>
  <si>
    <t>จัดซื้อครุภัณฑ์  (เครื่องกั้นถนน))</t>
  </si>
  <si>
    <t>โครงการก่อสร้างสิ่งอำนวยความสะดวกเพื่อส่งเสริมการท่องเที่ยว</t>
  </si>
  <si>
    <t>โครงการก่อสร้างสวนสุขภาพชุมชนบริเวณหาดน้ำริน หมู่ที่ 4  ตำบลบ้านฉาง  อำเภอบ้านฉาง  จังหวัดระยอง</t>
  </si>
  <si>
    <t>โครงการสวนสุขภาพข้างสำนักเทศบาลตำบลพลา  อ.บ้านฉาง  จ.ระยอง</t>
  </si>
  <si>
    <t>โครงการพัฒนาสถานประกอบการธุรกิจบริการด้านสุขภาพในแหล่งท่องเที่ยว สะอาด ปลอดภัย</t>
  </si>
  <si>
    <t>โครงการเที่ยวระยองในมุมที่ไม่เคยเห็น</t>
  </si>
  <si>
    <t xml:space="preserve">โครงการค้นหาจุดสำคัญทางประวัติศาสตร์ในจังหวัด เพื่อจัดเป็นจุดที่ท่องเที่ยว  </t>
  </si>
  <si>
    <t>โครงการก่อสร้างถนน/ลานจอดรถและปรับปรุงภูมิทัศน์พร้อมไฟฟ้าแสงสว่างภายในอุทยานแห่งชาติเขาแหลมหญ้า-หมู่เกาะเสม็ด</t>
  </si>
  <si>
    <t>โครงการพัฒนาและปรับปรุงภูมิทัศน์ เพื่อการท่องเที่ยวอย่างยั่งยืน บริเวณหาดแม่รำพึง  ในเขตอุทยานแห่งชาติเขาแหลมหญ้า-หมู่เกาะเสม็ด</t>
  </si>
  <si>
    <t>ประเด็นยุทธศาสตร์ที่ 4  :  สร้างเสริมสังคม (ระยอง) ให้มีคุณธรรมนำความรู้ สู่การดำรงชีวิตตามแนวปรัชญาเศรษฐกิจพอเพียง</t>
  </si>
  <si>
    <t>โครงการส่งเสริมการจัดการเรียนการสอนแบบบูรณาการโดยใช้วิทยากรในท้องถิ่น</t>
  </si>
  <si>
    <t>โครงการเพิ่มประสิทธิภาพในการสร้างความปลอดภัยให้ประชาชน</t>
  </si>
  <si>
    <t>โครงการอาสาสมัครตำรวจบ้านด้านภัยอาชญากรรมและยาเสพติด</t>
  </si>
  <si>
    <t>โครงการยกระดับคุณภาพชีวิต</t>
  </si>
  <si>
    <t>โครงการสร้างความสามารถของประชาชนในการพึ่งตนเอง</t>
  </si>
  <si>
    <t>โครงการสานสัมพันธ์สายใยคนทุกวัยในครอบครัวและศูนย์ 3 วัยสายใยรักแห่งครอบคัว หนองตะพาน อำเภอบ้านค่าย</t>
  </si>
  <si>
    <t>โครงการพัฒนาปลูกฝังคุณธรรม ความสำนึกในความเป็นชาติไทยและวิถีชีวิตตามหลักปรัชญาเศรษฐกิจพอเพียง</t>
  </si>
  <si>
    <t>โครงการเฝ้าระวังและแก้ไขปัญหาเยาวชนที่มีพฤติกรรมเสี่ยง</t>
  </si>
  <si>
    <t>โครงการค่ายเยาวชนคนดีคนเก่งของครอบครัว/ชุมชน/สังคม</t>
  </si>
  <si>
    <t>โครงการครอบครัวคุณธรรมนำสังคมไทยเข้มแข็ง (พาลูกหลานเข้าโบสถ์/มัสยิต)</t>
  </si>
  <si>
    <t>โครงการพัฒนาประสิทธิภาพการบริหารจัดการภาครัฐ จังหวัดระยอง</t>
  </si>
  <si>
    <t>โครงการจัดตั้งศูนย์บริการร่วมจังหวัดระยอง</t>
  </si>
  <si>
    <t>โครงการกำจัดวัชพืชในแหล่งน้ำ  ต.โพธิ์แทน</t>
  </si>
  <si>
    <t xml:space="preserve">โครงการขุดลอกคลองสมเด็จย่า  ม.1  ต.บางลูกเสือ
</t>
  </si>
  <si>
    <t>โครงการยุวเกษตรกรส่งเสริมรายได้ให้แก่ชุมชน</t>
  </si>
  <si>
    <t>สอคล้องกับยุทธศาสตร์ แต่เห็นสมควรใช้งบ Function(ปลูกผักสวนครัว)</t>
  </si>
  <si>
    <t>โครงการส่งเสริมพัฒนาการผลิตข้าว</t>
  </si>
  <si>
    <t>โครงการอบรม/ซื้อครุภัณฑ์(เครื่องนวดข้าว,ปูนมาร์ล)</t>
  </si>
  <si>
    <t>โครงการส่งเสริมพัฒนาการผลิตมะปรางหวานมะยงชิด</t>
  </si>
  <si>
    <t>ใช้งบเพื่อการบริหารงานราชการ(งานประจำ)โครงการอบรม</t>
  </si>
  <si>
    <t>โครงการส่งเสริมการผลิตและประชาสัมพันธ์ไม้ดอก-ไม้ประดับ</t>
  </si>
  <si>
    <t>โครงการส่งเสริมอาชีพพื้นที่รับน้ำเขื่อนขุนด่านปราการอันเนื่องมาจากพระราชดำริ (กิจกรรมส่งเสริมการปลูกพืชฤดูแล้ง)</t>
  </si>
  <si>
    <t>โครงการส่งเสริมอาชีพพื้นที่รับน้ำเขื่อนขุนด่านปราการชลอันเนื่องมาจากพระราชดำริ กิจกรรมส่งเสริมปรับปรุงคุณภาพข้าว</t>
  </si>
  <si>
    <t>โครงการรณรงค์ป้องกันกำจัดโรคไข้หวัดนก</t>
  </si>
  <si>
    <t>จัดซื้อครุภัณฑ์(ยาฆ่าเชื้อ,เครื่องแต่งกาย,เครื่องพ่นยา)</t>
  </si>
  <si>
    <t>ประเด็นยุทธศาสตร์ที่ 2: ส่งเสริมบริการโลจิสติกส์  การค้า  การลงทุน และพัฒนาอุตสาหกรรมสะอาด</t>
  </si>
  <si>
    <t>ประเด็นยุทธศาสตร์ที่ 1: พัฒนาแหล่งท่องเที่ยวควบคู่กับการเรียนรู้เชิงประวัติศาสตร์</t>
  </si>
  <si>
    <t>ประเด็นยุทธศาสตร์ที่ 3: พัฒนาแหล่งผลิตสินค้าเกษตรปลอดภัย</t>
  </si>
  <si>
    <t>ประเด็นยุทธศาสตร์ที่ 4: เสริมสร้างภูมิคุ้มกันทางสังคมและพัฒนาคุณภาพวิถีชีวิต</t>
  </si>
  <si>
    <t>* โครงการบริหารจัดการทรัพยากรป่าไม้เพิ่มความหลากหลายทางชีวภาพตามแนวปรัชญาเศรษฐกิจพอเพียง (ทสจ.)</t>
  </si>
  <si>
    <t xml:space="preserve">*  โครงการบริหารจัดการไฟป่า โดยการมีส่วนร่วมของประชาชน และองค์กรปกครองส่วนท้องถิ่น  (ทสจ.) </t>
  </si>
  <si>
    <t>* โครงการปลูกป่าชายเลนในพื้นที่ชายเลนน้ำลด (สถานีพัฒนาทรัพยากรป่าชายเลนที่ 4)</t>
  </si>
  <si>
    <t>* โครงการส่งเสริมการปลูกป่าชายเลน  (สถานีพัฒนาทรัพยากรป่าชายเลนที่ 4)</t>
  </si>
  <si>
    <t xml:space="preserve">* โครงการเครือข่ายเฝ้าระวังและรายงานสถานการณ์ทรัพยากรธรรมชาติและสิ่งแวดล้อม </t>
  </si>
  <si>
    <t xml:space="preserve">* โครงการส่งเสริมการจัดการขยะมูลฝอยตามแนวพระราชดำริ  </t>
  </si>
  <si>
    <t>* โครงการปลูกหวายตามแนวพระราชดำริ (ทสจ.)</t>
  </si>
  <si>
    <t>* โครงการอนุรักษ์ ศึกษาทรัพยากรป่าชายเลนและความหลากหลายทางชีวิภาพ</t>
  </si>
  <si>
    <t>โครงการลดผลผลิตเงาะเพื่อให้สมดุลกับตลาด</t>
  </si>
  <si>
    <t>โครงการศึกษาวิจัยวิธีการในการเพิ่มปริมาณมังคุดคุณภาพนี้มีลักษณะกลีบเลี้ยงเขียว (หูเขียว)</t>
  </si>
  <si>
    <t>โครงการงานแก้มลิงหนองกะเพลิง</t>
  </si>
  <si>
    <t>โครงการพัฒนาวิธีการจัดการมังคุด ทุเรียน เงาะ แบบผสมผสานเพื่อเพิ่มผลผลิตคุณภาพ</t>
  </si>
  <si>
    <t>ส่งเสริมช่องทางการตลาดผลิตภัณฑ์ OTOP กลุ่มจังหวัดภาคกลางตอนกลาง</t>
  </si>
  <si>
    <t>โครงการส่งเสริมและประชาสัมพันธ์ภาพลักษณ์สินค้าเกษตรที่ผ่านการรับรองมาตรฐาน ความปลอดภัย (GAP) ชนิดสินค้ามะม่วง (Road show) กลุ่มเบญจบูรพาสุวรรณภูมิ</t>
  </si>
  <si>
    <t>โครงการจัดทำแผนยุทธศาสตร์และแผนปฏิบัติการท่องเที่ยวเบญจบูรพาสุวรรณภูมิ</t>
  </si>
  <si>
    <t>โครงการพัฒนาเมืองชายแดนเพื่อการรองรับการพัฒนาระหว่างประเทศ</t>
  </si>
  <si>
    <t>โครงการเพิ่มช่องทางการตลาดสินค้าOTOP สู่ตลาดการค้าชายแดน</t>
  </si>
  <si>
    <t>โครงการศึกษาวิจัย/อบรม</t>
  </si>
  <si>
    <t>จัดจ้างที่ปรึกษา</t>
  </si>
  <si>
    <t>โครงการศึกษาวิจัย(จัดประชุม)</t>
  </si>
  <si>
    <t>โครงการอบรม/จัดประชุมสัมมนา</t>
  </si>
  <si>
    <t>โครงการอบรม/ศึกษาดูงาน</t>
  </si>
  <si>
    <t>จัดซื้อครุภัณฑ์ เช่น รถยนต์ เครื่องกำเนิดไฟฟ้า</t>
  </si>
  <si>
    <t>โครงการอบรม/ซื้อครุภัณฑ์</t>
  </si>
  <si>
    <t>* สร้างภูมิคุ้มกันและเฝ้าระวังปัญหาละเมิดสิทธิมนุษย์และคุ้มครองเด็กและครอบครัว</t>
  </si>
  <si>
    <t>* ควบคุมร้านเกมส์/อินเตอร์เน็ต ร้านคาราโอเกะ และร้านจำหน่ายวีดิทัศน์ ปลอดภัยห่างไกลยาเสพติด</t>
  </si>
  <si>
    <t>* ฝึกอบรมเสริมสร้างศักยภาพชุมชนด้านการป้องกันและบรรเทาสาธารณภัย(CBDRM)ในพื้นที่เสี่ยงภัย</t>
  </si>
  <si>
    <t>* พัฒนาข้อมูลข่าวสารสืบสวนยา เสพติด</t>
  </si>
  <si>
    <t>* จัดระเบียบสังคมเพื่อควบคุมอบายมุข และเยาวชนในจังหวัดสระแก้ว</t>
  </si>
  <si>
    <t>* คนสระแก้วยุคใหม่ มีวินัยจราจร</t>
  </si>
  <si>
    <t>* สัมมนาให้ความช่วยเหลือผู้ประสบภัยพิบัติกรณีฉุกเฉิน ตามระเบียบกระทรวงการคลัง</t>
  </si>
  <si>
    <t>* ฝึกอบรมทบทวนเพิ่มศักยภาพ"หนึ่งตำบล หนึ่งทีมกู้ชีพกู้ภัย"(OTOS)</t>
  </si>
  <si>
    <t xml:space="preserve">* ส่งเสริมสินค้าเกษตรแปรรูปปลอดภัยในกลุ่มแม่บ้านเกษตรกรและวิสาหกิจชุมชน (สนง.เกษตร จว.) </t>
  </si>
  <si>
    <t xml:space="preserve">*  พัฒนาพื้นที่และขยายเครือข่ายเกษตรอินทรีย์ (สถานีพัฒนาที่ดินตราด) </t>
  </si>
  <si>
    <t>โครงการพัฒนาแหล่งน้ำคลองยางเอน ตำบลเขาเพิ่ม อำเภอบ้านนา</t>
  </si>
  <si>
    <t>โครงการพัฒนาแหล่งน้ำสระหนองเต่า หมู่ที่ 2 ตำบลหนองแสง  อำเภอปากพลี</t>
  </si>
  <si>
    <t>ประเด็นยุทธศาสตร์ที่ 3 เพื่มประสิทธิภาพการอนุรักษ์ทรัพยากรธรรมชาติ พลังงาน และสิ่งแวดล้อม และส่งเสริมสนับสนุนการ และการใช้พลังงานหมุนเวียน</t>
  </si>
  <si>
    <t>โครงการศูนย์เฉลิมพระเกียรติช่วยเหลือผู้ติดเชื้อเอดส์ อ.ปากพลี</t>
  </si>
  <si>
    <t>(แจกเงิน)</t>
  </si>
  <si>
    <t>โครงการระบบ  X-RAY  ดิจิตอลระบบเครือข่าย</t>
  </si>
  <si>
    <t>จัดซื้อครุภัณฑ์(ระบบเครือข่าย X-RAY ดิจิตอล)</t>
  </si>
  <si>
    <t>โครงการขยายเขตประปา หมู่ที่  7  เชื่อมต่อจุดเดิมไปทางบางยีกาว</t>
  </si>
  <si>
    <t>โครงการขยายเขตประปา  หมู่ที่  2  เชื่อมต่อจุดเดิม</t>
  </si>
  <si>
    <t>โครงการขยายเขตประปาส่วนภูมิภาค หมู่ที่  4  ภายในพื้นที่หมู่ที่  4</t>
  </si>
  <si>
    <t>โครงการขยายเขตประปาส่วนภูมิภาค  หมู่ที่  10   ภายในพื้นที่หมู่ที่  10</t>
  </si>
  <si>
    <t>โครงการขยายเขตประปาส่วนภูมิภาค หมู่ที่  6,11  จากหน้าวัดหนองทองทรายไปหมู่ที่  11</t>
  </si>
  <si>
    <t>*กิจกรรมส่งเสริมคุณภาพชีวิตแรงงานปลอดภัยและสุขภาพอนามัยดี</t>
  </si>
  <si>
    <t>*โครงการพัฒนาศูนย์การเรียนรู้ด้านสุขภาพ (คมสช.) ในหมู่บ้าน / ชุมชน</t>
  </si>
  <si>
    <t>ประเด็นยุทธศาสตร์ที่  3.พัฒนาสังคมให้เกิดความสงบเรียบร้อยปลอดภัย มั่นคงพร้อมเผชิญการ</t>
  </si>
  <si>
    <t xml:space="preserve"> โครงการเสริมสร้างความปลอดภัยในชีวิตและทรัพย์สิน เมืองท่องเที่ยว</t>
  </si>
  <si>
    <t xml:space="preserve"> *โครงการรักษาความเรียบร้อยและความปลอดภัยในชีวิตและทรัพย์สินจังหวัดชลบุรี ปี 2553</t>
  </si>
  <si>
    <t>*กิจกรรมอนุรักษ์พันธุกรรมพืชอันเนื่องมาจากพระราชดำริสมเด็จพระเทพรัตนราชสุดาฯ สยามบรมราชกุมารี</t>
  </si>
  <si>
    <t>*กิจกรรมพลังงานทดแทน  (เตาเผาถ่าน-น้ำส้มควันไม้)</t>
  </si>
  <si>
    <t>*กิจกรรมฝึกอบรมเยาวชนสัมพันธ์ต้านภัยยาเสพติด</t>
  </si>
  <si>
    <t xml:space="preserve"> * กิจกรรมฝึกอบรมตำรวจอาสา</t>
  </si>
  <si>
    <t xml:space="preserve"> * กิจกรรมฝึกอบรมเพิ่มประสิทธิภาพกำลังพลด้านยุทธวิธี</t>
  </si>
  <si>
    <t>*กิจกรรมบูรณาการเพื่อตรวจสอบปราบปรามจับกุมดำเนินคดีคนต่างด้าวที่ลักลอบทำงานโดยไม่ได้รับอนุญาต</t>
  </si>
  <si>
    <t xml:space="preserve"> *โครงการส่งเสริมความสงบเรียบร้อยและความมั่นคง</t>
  </si>
  <si>
    <t>โครงการอนุรักษ์ ฟื้นฟู พื้นที่ป่าไม้  และชายฝั่งทะเล</t>
  </si>
  <si>
    <t xml:space="preserve">*กิจกรรมบริหารจัดการศูนย์ศึกษาธรรมชาติและอนุรักษ์ป่าชายเลนเพื่อการท่องเที่ยวเชิงนิเวศจังหวัดชลบุรี </t>
  </si>
  <si>
    <t>กิจกรรมพัฒนาศึกษาเรียนรู้ และแปรรูปสมุนไพรพื้นบ้าน</t>
  </si>
  <si>
    <t xml:space="preserve"> *กิจกรรมจัดทำพื้นที่สาธิตและเผยแพร่การใช้พลังงานทดแทน เพื่อส่งเสริมคุณภาพสิ่งแวดล้อม และลดภาวะโลกร้อน</t>
  </si>
  <si>
    <t>* กิจกรรมจัดสร้างที่อยู่อาศัยสัตว์ทะเล</t>
  </si>
  <si>
    <t>* โครงการฟื้นฟูและอนุรักษ์ทรัพยากรธรรมชาติและสิ่งแวดล้อมทางทะเล</t>
  </si>
  <si>
    <t>*กิจกรรมปลูกต้นไม้เฉลิมพระเกียรติ</t>
  </si>
  <si>
    <t xml:space="preserve">* กิจกรรมปลูกไม้ป่าสมุนไพรอเนกประสงค์เฉลิมพระเกียรติสมเด็จพระนางเจ้าพระบรมราชินีนาถ เนื่องในวโรกาสเฉลิมพระชนมพรรษา 80 พรรษา </t>
  </si>
  <si>
    <t xml:space="preserve">* กิจกรรมปฏิบัติการอนุรักษ์ทรัพยากรธรรมชาติและสิ่งแวดล้อม </t>
  </si>
  <si>
    <t>โครงการลดมลภาวะและเสริมสร้างคุณภาพสิ่งแวดล้อม</t>
  </si>
  <si>
    <t>* กิจกรรมกำจัดขยะชุมชน โดยชุมชน</t>
  </si>
  <si>
    <t>* กิจกรรมก่อสร้างเตาเผาขยะ</t>
  </si>
  <si>
    <t xml:space="preserve">*กิจกรรมจัดทำป้ายแหล่งท่องเที่ยวจากเส้นทางสายหลักเข้าสู่แหล่งท่องเที่ยว </t>
  </si>
  <si>
    <t>*กิจกรรมร่วมงานส่งเสริมการขายตลาดในประเทศ</t>
  </si>
  <si>
    <t xml:space="preserve">*กิจกรรมโฆษณา ประชาสัมพันธ์การท่องเที่ยวจังหวัดชลบุรี </t>
  </si>
  <si>
    <t>*กิจกรรมปรับปรุงภูมิทัศน์และต่อเติมอาคารปฏิบัติธรรม โครงการพระพุทธมหาวชิรอุตตโมภาสศาสดา</t>
  </si>
  <si>
    <t>*กิจกรรมซ่อมแซมบูรณะพระพุทธมหาวชิรอุตตโมภาสศาสดา และหน้าผาเขาชีจรรย์</t>
  </si>
  <si>
    <t>*กิจกรรมพัฒนาวงแหวนการท่องเที่ยวเส้นทางธรรมชาติสวนผีเสื้อเขาเขียว อ่างเก็บน้ำบางพระ</t>
  </si>
  <si>
    <t>*กิจกรรมพัฒนาและปรับปรุงแหล่งท่องเที่ยวโบราณสถานที่สำคัญ</t>
  </si>
  <si>
    <t>*กิจกรรมพัฒนาสถานที่ท่องเที่ยวอ่าวอัษฏางค์</t>
  </si>
  <si>
    <t xml:space="preserve">*กิจกรรมพัฒนาศักยภาพการท่องเที่ยวอำเภอบ่อทอง </t>
  </si>
  <si>
    <t xml:space="preserve"> โครงการส่งเสริมและพัฒนาภาคเกษตรกรรม </t>
  </si>
  <si>
    <t>*กิจกรรมพัฒนากระบวนการผลิตสินค้าเกษตรให้ได้มาตรฐานและเพิ่มมูลค่าสินค้าเกษตร</t>
  </si>
  <si>
    <t>*กิจกรรมเพิ่มประสิทธิภาพการผลิตพืชที่สำคัญของจังหวัด  (มันสำปะหลัง,สับปะรด)</t>
  </si>
  <si>
    <t>*กิจกรรมอนุรักษ์พันธุ์ควายและสืบสานประเพณีวิ่งควายจังหวัดชลบุรี</t>
  </si>
  <si>
    <t>*กิจกรรมพัฒนาศักยภาพการผลิตอ้อย</t>
  </si>
  <si>
    <t>*กิจกรรมส่งเสริมการปลูกปาล์มน้ำมัน</t>
  </si>
  <si>
    <t>*กิจกรรมส่งเสริมพัฒนาการผลิตข้าวครบวงจร(ต้นแบบ)</t>
  </si>
  <si>
    <t>*กิจกรรมพัฒนาเกษตรกรต้นแบบผลิตกล้วยไม้ตัดดอก</t>
  </si>
  <si>
    <t xml:space="preserve">*กิจกรรมเข้าถึงประชาชนและคาราวานแก้จนจังหวัดชลบุรี  </t>
  </si>
  <si>
    <t>*กิจกรรมพัฒนาระบบบริหารจัดการศูนย์บริการและถ่ายทอดเทคโนโลยีการเกษตรประจำตำบล</t>
  </si>
  <si>
    <t>*กิจกรรมระบบการพัฒนาการเกษตรจังหวัดชลบุรี</t>
  </si>
  <si>
    <t xml:space="preserve">*กิจกรรมพัฒนาศักยภาพเครือข่ายสหกรณ์ กลุ่มเกษตรกรและกลุ่มอาชีพ  </t>
  </si>
  <si>
    <t>โครงการส่งเสริมและพัฒนาภาคอุตสาหกรรมและบริการ</t>
  </si>
  <si>
    <t xml:space="preserve"> *กิจกรรมพัฒนาขีดความสามารถในการแข่งขันของอุตสาหกรรมส่วนภูมิภาค</t>
  </si>
  <si>
    <t>*กิจกรรมส่งเสริมและพัฒนาย่านการค้า</t>
  </si>
  <si>
    <t>* กิจกรรมเพิ่มขีดความสามารถธุรกิจค้าส่งค้าปลีก</t>
  </si>
  <si>
    <t>* กิจกรรมรู้คิด รู้ทัน รู้ใช้พลังงาน</t>
  </si>
  <si>
    <t>ประเด็นยุทธศาสตร์ที่ 5 การบริหารจัดการ</t>
  </si>
  <si>
    <t>*เผยแพร่ปรัชญาเศรษฐกิจพอเพียงมาใช้ในการดำเนินชีวิต</t>
  </si>
  <si>
    <t xml:space="preserve">*กิจกรรมพระราชดำริในจังหวัดชลบุรี </t>
  </si>
  <si>
    <t>โครงการที่เสนอใช้งบประมาณจังหวัด</t>
  </si>
  <si>
    <t>โครงการปรับปรุงภูมิทัศน์สิ่งแวดล้อม เพื่อส่งเสริมการท่องเที่ยวเชิงอนุรักษ์</t>
  </si>
  <si>
    <t>* โครงการพัฒนาระบบสารสนเทศทางภูมิศาสตร์จังหวัดชลบุรี</t>
  </si>
  <si>
    <t>* โครงการพัฒนาศักยภาพบุคลากรเพื่อประสิทธิผลขององค์กร และเสริมสร้างสมดุลชีวิต</t>
  </si>
  <si>
    <t xml:space="preserve"> *โครงการศูนย์กำลังคนด้าน แรงงานจังหวัดชลบุรี</t>
  </si>
  <si>
    <t>* โครงการบำรุงรักษาระบบสารสนเทศเพื่อการบริหารจัดการภาครัฐแบบบูรณาการ</t>
  </si>
  <si>
    <t>* โครงการพัฒนาระบบข้อมูลและสารสนเทศ</t>
  </si>
  <si>
    <t>* โครงการตู้บริการชุมชนแบบอิเลคทรอนิกส์จังหวัดชลบุรี</t>
  </si>
  <si>
    <t>* โครงการศูนย์บริการร่วมกระทรวงแรงงานจังหวัดชลบุรี</t>
  </si>
  <si>
    <t>ส่งเสริมการท่องเที่ยวของจังหวัด เพื่อสร้างรายได้</t>
  </si>
  <si>
    <t>เพื่อให้ประชาชนมีความปลอดภัยและส่งเสริมการท่องเที่ยว อำนวยความสะดวกกับผู้มาท่องเที่ยว</t>
  </si>
  <si>
    <t>ส่งเสริมการเข้าถึงสถานที่ท่องเที่ยว</t>
  </si>
  <si>
    <t>* กิจกรรมขุดลอกพร้อมดาดคอนกรีตท้ายฝายน้ำคลองหลวงท่าบุญมี</t>
  </si>
  <si>
    <t>* กิจกรรมพัฒนาแหล่งน้ำดื่มให้เพียงพอต่อการบริโภคของประชาชน</t>
  </si>
  <si>
    <t>* กิจกรรมขุดลอกคลอง สร้างฝายน้ำล้น</t>
  </si>
  <si>
    <t>* กิจกรรมก่อสร้างระบบประปาหมู่บ้านแบบผิวดินขนาดกลางบ้านหนองหูช้าง</t>
  </si>
  <si>
    <t>* กิจกรรมพัฒนาแหล่งน้ำเพื่อการเกษตร</t>
  </si>
  <si>
    <t>* กิจกรรมประปาหมู่บ้าน ตำบลบางนาง</t>
  </si>
  <si>
    <t>* กิจกรรมขุดสระน้ำสาธารณะและก่อสร้างระบบประปาหมู่บ้าน หมู่ที่ 1 ต.คลองพลู</t>
  </si>
  <si>
    <t>* กิจกรรมขุดลอกคลองหลวง ต.บ้านช้าง</t>
  </si>
  <si>
    <t>* กิจกรรมขุดสระเก็บน้ำแบบแก้มลิงเพื่อก่อสร้างระบบประปา หมู่ที่ 5 บ้านโปร่งหิน ต.เกาะจันทร์</t>
  </si>
  <si>
    <t>โครงการเพิ่มประสิทธิภาพการบริหารจัดการภาครัฐ</t>
  </si>
  <si>
    <t>* โครงการพัฒนาระบบบริหารจัดการภาครัฐจังหวัดชลบุรี</t>
  </si>
  <si>
    <t xml:space="preserve"> (ปรับโครงการจาก 1 เป็น 2)</t>
  </si>
  <si>
    <t xml:space="preserve"> (ปรับโครงการจาก 1 เป็น 3)</t>
  </si>
  <si>
    <t xml:space="preserve">แก้ไขปัญหาขาดแคลนน้ำและน้ำท่วมในพื้นที่ </t>
  </si>
  <si>
    <t xml:space="preserve">แก้ไขปัญหาขาดแคลนน้ำในพื้นที่ </t>
  </si>
  <si>
    <t>จ้างงานในท้องถิ่น และพัฒนาคุณภาพชีวิต</t>
  </si>
  <si>
    <t>โครงการพัฒนาอาชีพ</t>
  </si>
  <si>
    <t>เสริมสร้างอาชีพใหม่ในพื้นที่</t>
  </si>
  <si>
    <t>รายละเอียดไม่ชัดเจน</t>
  </si>
  <si>
    <t>อนุรักษ์ทรัพยากรธรรมชาติและสิ่งแวดล้อม ลดปัญหาสัตว์ป่าบุกรุกพื้นที่เกษตร</t>
  </si>
  <si>
    <t>โครงการจัดเลี้ยงสังสรรค์ และแจกของ (อุปกรณ์กีฬา)</t>
  </si>
  <si>
    <t>ส่งเสริมการท้องเที่ยว พัฒนาแหล่งท่องเที่ยวใหม่ของจังหวัด</t>
  </si>
  <si>
    <t>โครงการจัดประชุม</t>
  </si>
  <si>
    <t>ขาดรายละเอียดโครงการ (ไม่มีรายละเอียดกิจกรรม)</t>
  </si>
  <si>
    <t>โครงการจัดประชุม/อบรม</t>
  </si>
  <si>
    <t>*  ส่งเสริมการเลี้ยงปลาแก้ไขปัญหาการว่างงาน</t>
  </si>
  <si>
    <t>แก้ไขปัญหาการว่างงาน ในการประกอบอาชีพ</t>
  </si>
  <si>
    <t>เพิ่มประสิทธิภาพพัฒนาโครงข่ายการท่องเที่ยว (Loop) กลุ่มเบญจบูรพาสุวรรณภูมิ</t>
  </si>
  <si>
    <t>ประชาสัมพันธ์แหล่งท่องเที่ยวเพื่อเปิดประตูต้อนรับนักท่องเที่ยวจากกรุงเทพฯ และปริมณฑล และสนามบินสุวรรณภูมิสู่กลุ่มเบญจบูรพาสุวรรณภูมิ</t>
  </si>
  <si>
    <t>พัฒนาประสิทธิภาพการจัดการเพื่อเพิ่มมูลค่าสินค้าและบริการด้านการท่องเที่ยวให้จังหวัดสมุทรปราการและจังหวัดฉะเชิงเทราเชื่อมโยงกลุ่มจังหวัด</t>
  </si>
  <si>
    <t>เด สปา (Day Spa) ณ วิทยาลัยแพทย์แผนไทยอภัยภูเบศร</t>
  </si>
  <si>
    <t>พัฒนาจุดท่องเที่ยวและผลิตภัณฑ์ OTOP กลุ่มจังหวัด</t>
  </si>
  <si>
    <t>จัดทำป้ายประชาสัมพันธ์เพื่อศักยภาพการท่องเที่ยวจังหวัดและกลุ่มจังหวัด</t>
  </si>
  <si>
    <t>ส่งเสริมกิจกรรมการท่องเที่ยวใหม่</t>
  </si>
  <si>
    <t>อำนวยความสะดวกให้กับการท่องเที่ยว(สมุทรปราการ)</t>
  </si>
  <si>
    <t>เพิ่มแหล่งและกิจกรรมท่องเที่ยวใหม่ (สมุทรปราการ)</t>
  </si>
  <si>
    <t>อำนวยความสะดวกให้กับการท่องเที่ยว แพริมน้ำ ซุ้มประตู สะพาน (คลองสวน ฉะเชิงเทรา/สมุทรปราการ)</t>
  </si>
  <si>
    <t>อำนวยความสะดวก และส่งเสริมการตลาด (สร้างสถานที่จำหน่านวินค้า OTOP ห้องน้ำ) (ปราจีนบุรี)</t>
  </si>
  <si>
    <t>สอดคล้องกับยุทธศาสตร์การพัฒนาเมืองชายแดน</t>
  </si>
  <si>
    <t>ควรเป็นการใช้งบประมาณจาก Function เพระเป็นโครงการที่ก่อสร้างอาคารสถานที่เป็นหลัก</t>
  </si>
  <si>
    <t xml:space="preserve"> Roadshow ในปและต่างประเทศ </t>
  </si>
  <si>
    <t>โครงการปรับปรุงเส้นทางการจราจรและเส้นทางเชื่อมระหว่างจังหวัด</t>
  </si>
  <si>
    <t>* โครงการปรับปรุงขยายไหล่ทางลาดยางเป็นช่วง ๆ สาย นย. 3001 แยก ทล. 305 – บางน้ำเปรี้ยว อ.องครักษ์ – อ.บางน้ำเปรี้ยว</t>
  </si>
  <si>
    <t>(1) โครงการรักษาความเรียบร้อยและความปลอดภัยในชีวิตและทรัพย์สินจังหวัดชลบุรี ปี 2553 (3,122,500 บาท)</t>
  </si>
  <si>
    <t>(2) การป้องกันและแก้ไขจราจรทางบก (4,000,000 บาท)</t>
  </si>
  <si>
    <t>(3) การสร้างเครือข่ายป้องกันสาธารภัย (1,500,000 บาท)</t>
  </si>
  <si>
    <t>(5) กิจกรรมฝึกอบรมตำรวจอาสา (1,056,000 บาท)</t>
  </si>
  <si>
    <t>(8) โครงการส่งเสริมความสงบเรียบร้อยและความมั่นคง (50,000 บาท)</t>
  </si>
  <si>
    <t>อยู่ในโครงการค่าใช้จ่ายการบริหารจัดการ</t>
  </si>
  <si>
    <t>(9) กิจกรรมส่งเสริมการดำเนินชีวิตด้วยหลักเศรษฐกิจพอเพียง</t>
  </si>
  <si>
    <t>(10) สร้างถังเก็บน้ำใต้ดิน ร.ร. ชลบุรีสุขบท</t>
  </si>
  <si>
    <t>(11) จัดการน้ำเสียชุมชนหลัง รพ. อาภากรเกียรติวงศ์</t>
  </si>
  <si>
    <t>(12) ปรับปรุงระบบระบายน้ำ ต.บางละมุง</t>
  </si>
  <si>
    <t>(13)  ก่อสร้างท่อระบายน้ำชุมชนตลาดเก่าบางละมุง</t>
  </si>
  <si>
    <t>(14)  พัฒนาระบบน้ำและไฟฟ้า เพื่อเพิ่มศักยภาพในการส่งเสริมอาชีพ</t>
  </si>
  <si>
    <t>(15) โครงการต่อยอดปลูกผักไร้ดิน</t>
  </si>
  <si>
    <t>(16) ก่อสร้างศูนย์พัฒนาเด็กเล็กตำบลเหมือง</t>
  </si>
  <si>
    <t xml:space="preserve">(17) ก่อสร้างศูนย์พัฒนาอาชีพและพัฒนาเด็กเล็กบ้านท้องคุ้ง </t>
  </si>
  <si>
    <t>(18)  ก่อสร้างถนน คสล. ม.6 กุฎโง้ง</t>
  </si>
  <si>
    <t>(19)  ปรับผิวถนนแอสฟัลติกส์บ้านไร่เชื่อม</t>
  </si>
  <si>
    <t>(20)  ปรับผิวถนนแอสฟัลติกส์  ซ.12 หนองรี</t>
  </si>
  <si>
    <t xml:space="preserve">(21)  สร้างถนน คสล. ม.3  ต.ทุ่งขวาง </t>
  </si>
  <si>
    <t>(22) ปรับผิวถนนแอสฟัลติกส์ ตำบลหนองข้างคอก</t>
  </si>
  <si>
    <t>(23) ปรับผิวถนนแอสฟัลติกส์ ม.5 ต.สำนักบก</t>
  </si>
  <si>
    <t xml:space="preserve">(24) ขุดลอกคลองส่งน้ำ ม.3 ต.โคกเพลาะ </t>
  </si>
  <si>
    <t xml:space="preserve">(25) ขุดลอกคลอง 5 ม. ต.โคกเพลาะ </t>
  </si>
  <si>
    <t xml:space="preserve">(26) ขุดลอกคลอง 7 ม. ต.โคกเพลาะ </t>
  </si>
  <si>
    <t>(27) ขุดลอกคลองกระเบาะ</t>
  </si>
  <si>
    <t>(27) ขุดลอกสระน้ำ บ้านดอนกลาง</t>
  </si>
  <si>
    <t>(28) ก่อสร้างทางระบายน้ำ คสล. ตำบลสำนักบก</t>
  </si>
  <si>
    <t>(29) ขุดลอกคลองสายบัว</t>
  </si>
  <si>
    <t>(30) ปรับปรุงสระน้ำชุมชนไม้ดำ บ้านวังตะโก</t>
  </si>
  <si>
    <t>(31) ขุดลอกคลองตะโหนด</t>
  </si>
  <si>
    <t>(32) ขุดลอกคลองอีบ่าง</t>
  </si>
  <si>
    <t xml:space="preserve">(33) ก่อสร้างถนน คสล. วัดทุ่งขวาง </t>
  </si>
  <si>
    <t>(34) ก่อสร้างถนนคอนกรีต ต.อ่างศิลา</t>
  </si>
  <si>
    <t xml:space="preserve">(35) ปรับปรุงผิวถนนแอสฟัลติกคอนกรีตค่าพระมหาเจษฎาราชาเจ้า </t>
  </si>
  <si>
    <t>(36) ก่อสร้างถนนแอสฟัลติกส์คอนกรีตสายบ้านหนองช้าง</t>
  </si>
  <si>
    <t>(37) ก่อสร้างถนนแอสฟัลติกส์คอนกรีตสายบ้านหนองขนวน</t>
  </si>
  <si>
    <t xml:space="preserve">(38) ขุดสระน้ำสาธารณะประโยชน์ บ้านโปร่ง ไม้ไร่ </t>
  </si>
  <si>
    <t xml:space="preserve">(39) ก่อสร้างถนน คสล. 6 ม. ม.6 ต.บ่อทอง </t>
  </si>
  <si>
    <t xml:space="preserve">(40) ก่อสร้างถนน คสล. 4 ม. ม.6 ต.บ่อทอง </t>
  </si>
  <si>
    <t>(41) ก่อสร้างอ่างเก็บน้ำยายแพร</t>
  </si>
  <si>
    <t>(42) ก่อสร้างถนน คสล.  บ้านนาพร้าว</t>
  </si>
  <si>
    <t>(43) ก่อสร้างถนน คสล. เขาพระจุลจอมเกล้า</t>
  </si>
  <si>
    <t>(44) ปรับปรุงไหล่ทางสายพรประภานิมิต</t>
  </si>
  <si>
    <t>(45) ก่อสร้างขยายถนนแอสฟัลติกคอนกรีต กรอบหนองปลาดุก</t>
  </si>
  <si>
    <t>(46) สร้างถนน คสล. หลังโรงเรียนสุรศักดิ์วิทยาคม</t>
  </si>
  <si>
    <t>(47) สร้างทางแอสฟัลติกคอนกรีต สายซอยทรัพย์สมบูรณ์</t>
  </si>
  <si>
    <t xml:space="preserve">(48) ปรับปรุงภูมิทัศน์ตำบลบางทราย </t>
  </si>
  <si>
    <t>(49) ปรับปรุงภูมิทัศน์ศาลาเฉลิมพระเกียรติ</t>
  </si>
  <si>
    <t>(50) ก่อสร้างถนน คสล. เข้าศูนย์พัฒนาเด็กเล็กบ้านเซิด</t>
  </si>
  <si>
    <t>(51) ก่อสร้างถนน คสล. สายบ้านสวนหมาก</t>
  </si>
  <si>
    <t>(52)  ก่อสร้างสะพานคอนกรีต บ้านเนินตั้ว</t>
  </si>
  <si>
    <t>(53)  ก่อสร้างระบบจ่ายน้ำ  หมู่ 4 ต. บ่อกวางทอง</t>
  </si>
  <si>
    <t>(54)  ก่อสร้างอาคารอเนกประสงค์ 2 ชั้น  ต. คลองกิ่ว</t>
  </si>
  <si>
    <t>(55) ปรับผิวถนนแอสฟัลติกส์สายห้วยชุมพร – บางคล้า</t>
  </si>
  <si>
    <t>(56)  ถนนลาดยางซอยศรีบุญเรือง</t>
  </si>
  <si>
    <t xml:space="preserve">(57)  พัฒนาภูมิทัศน์สถานที่ปฏิบัติธรรมวัดป่ายุบ </t>
  </si>
  <si>
    <t xml:space="preserve">(58) ค่าใช้จ่ายในการบริหารงานจังหวัดแบบบูรณาการ จังหวัดชลบุรี  </t>
  </si>
  <si>
    <t xml:space="preserve"> โครงการเสริมสร้างความปลอดภัยในชีวิตและทรัพย์สิน เมืองท่องเที่ยว (24,783,000)</t>
  </si>
  <si>
    <t>โครงการก่อสร้างถนนคอนกรีตเสริมเหล็กสายราษฎร์บำรุง  ม.4  ต.หอมศีล   เป็นถนนคอนกรีตเสริมเหล็กกว้าง 5 เมตร  ยาว 1,320 ม.  หนา 0.15 ม.</t>
  </si>
  <si>
    <t>โครงการก่อสร้างถนนลาดยางแอสฟัลท์ติกคอนกรีต จากบริเวณคันคลองชลประทานบริเวณ   ถนนสายลาดยางเก่า  หมู่ที่ 6  ตำบลท่าถ่าน</t>
  </si>
  <si>
    <t>โครงการซ่อมสร้างถนนลาดยางบ้านคลองประเวศ  ม.1  ต.คลองหลวงแพ่ง อ.เมือง</t>
  </si>
  <si>
    <t>โครงการก่อสร้างถนนคอนกรีตใหนหมู่บ้าน  โดยใช้แรงงานเป็นหลัก สายคันคลองบ้านแหลมไผ่ศรีหมู่ที่ 3 ต.หนองยาว  ระยะทาง 0.900 กม.</t>
  </si>
  <si>
    <t>โครงการก่อสร้างถนนคอนกรีตใหนหมู่บ้าน  โดยใช้ ตำบลหนองยาว  ระยะทาง 0.900 กม.</t>
  </si>
  <si>
    <t>ชาวพุทธทุกคนสวดมนต์ทุกวัน</t>
  </si>
  <si>
    <t>โครงการประชาสัมพันธ์แหล่งท่องเที่ยวจังหวัดฉะเชิงเทรา</t>
  </si>
  <si>
    <t>โครงการปรับปรุงผิวจราจรถนนแอสฟัลท์ติกคอนกรีตสายเมืองใหม่ - ไผ่ขวาง   ม.8-1-3    ต.เมืองใหม๋ อ.ราชสาส์น</t>
  </si>
  <si>
    <t>ประเด็นยุทธศาสตร์ที่ 2 ส่งเสริมแหล่งท่องเที่ยวทางธรรมชาติและวัฒนธรรม</t>
  </si>
  <si>
    <t>ก่อสร้างศูนย์บริการท่องเที่ยวบริเวณอ่างเก็บน้ำคลองสียัด</t>
  </si>
  <si>
    <t>โครงการพัฒนาปรับปรุงหมู่บ้านให้เป็นสถานที่ท่องเที่ยวเชิงอนุรักษ์และเชิงนิเวศศึกษาวิถีชีวิตความเป็นอยู่แบบไทย</t>
  </si>
  <si>
    <t>โครงการพัฒนาศักยภาพอาสาสมัครสาธารณสุข จ.ระยองเพื่อเป็นนักจัดการสุขภาพ</t>
  </si>
  <si>
    <t>โครงการลดโรคและมลพิษเพื่อสุขภาพประชาชนแข็งแรง</t>
  </si>
  <si>
    <t>โครงการสภานักเรียนไทยใส่ใจสิ่งแวดล้อม (Clean  Days)</t>
  </si>
  <si>
    <t>โครงการจัดภูมิทัศน์และสภาพแวดล้อมที่เอื้อต่อการบริหารจัดการศึกษาและจัดการเรียนการสอนโดยใช้ทรัพยากรที่มีอย่างคุ้มค่า</t>
  </si>
  <si>
    <t>จังหวัด....ปราจีนบุรี......................................</t>
  </si>
  <si>
    <t>จังหวัด.......ฉะเชิงเทรา..................................</t>
  </si>
  <si>
    <t>ภาค....กลางตอนกลาง..........................</t>
  </si>
  <si>
    <t>กลุ่มจังหวัด.......กลางตอนกลาง..................................</t>
  </si>
  <si>
    <t>จังหวัด.......สระแก้ว..................................</t>
  </si>
  <si>
    <t>จังหวัด.......ชลบุรี..................................</t>
  </si>
  <si>
    <t>กลุ่มจังหวัด.......ตะวันออก.................................</t>
  </si>
  <si>
    <t xml:space="preserve">โครงการบริหารจัดการสำนักบริหารยุทธศาสตร์กลุ่มจังหวัด </t>
  </si>
  <si>
    <t>โครงการส่งเสริมตลาดผลิตภัณฑ์กลุ่มจังหวัด ภาคกลางตอนกลาง (ฉะเชิงเทรา  สมุทรปราการ นครนายก ปราจีนบุรี สระแก้ว)</t>
  </si>
  <si>
    <t>ฟื้นฟูปรับปรุงดินเปรี้ยว</t>
  </si>
  <si>
    <t>โครงการขุดคลองส่งน้ำเพื่อการเกษตร ม.5-7-8-1-6</t>
  </si>
  <si>
    <t>โครงการพัฒนาแหล่งน้ำสำหรับสัตว์ป่า</t>
  </si>
  <si>
    <t>เห็นควรสนับสนุนงบประมาณ</t>
  </si>
  <si>
    <t>ส่วนที่ 3 สรุปข้อเสนอและผลพิจารณา</t>
  </si>
  <si>
    <t>แผนพัฒนาที่เสนอ ประกอบด้วย 4  ยุทธศาสตร์ โดยแต่ละยุทธศาสตร์มีจำนวนและวงเงินโครงการ รวมทั้งผลพิจารณา ดังนี้</t>
  </si>
  <si>
    <t>ปรับลดงบประมาณ</t>
  </si>
  <si>
    <t xml:space="preserve">โครงการเตรียมความพร้อมบุคลากรภาคอุตสาหกรรมจังหวัดพระนครศรีอยุธยา  </t>
  </si>
  <si>
    <t>โครงการบริหารจัดการและวางระบบธรรมาภิบาลสิ่งแวดล้อม</t>
  </si>
  <si>
    <t xml:space="preserve">โครงการส่งเสริมสนับสนุนเกษตรกรดำเนินตามแนวปรัชญาเศรษฐกิจพอเพียง  </t>
  </si>
  <si>
    <t>โครงการส่งเสริมการผลิตสินค้าเกษตรปลอดภัยจังหวัดพระนครศรีอยุธยา</t>
  </si>
  <si>
    <t xml:space="preserve">โครงการแปรรูปและพัฒนาเพิ่มมูลค่าผลผลิตการเกษตรปลอดภัย </t>
  </si>
  <si>
    <t xml:space="preserve">โครงการพัฒนาโครงสร้างพื้นฐานการผลิต/แหล่งน้ำ </t>
  </si>
  <si>
    <t xml:space="preserve"> โครงการพัฒนาประสิทธิภาพในการจัดการสิ่งแวดล้อมโดยการมีส่วนร่วมของชุมชน </t>
  </si>
  <si>
    <t xml:space="preserve">โครงการเขื่อนป้องกันตลิ่งและปรับปรุงภูมิทัศน์จังหวัดพระนครศรีอยุธยา  </t>
  </si>
  <si>
    <t>ชื่อโครงการ</t>
  </si>
  <si>
    <t>ปรับลดงบประมาณ (บาท)</t>
  </si>
  <si>
    <t>กิจกรรม/ความเห็น</t>
  </si>
  <si>
    <t>ลำดับความสำคัญของจัหวัด</t>
  </si>
  <si>
    <t>ส่งเสริมบริการโลจิสติกส์ การค้า การลงทุน และพัฒนาอุตสาหกรรมสะอาด</t>
  </si>
  <si>
    <t>เสริมสร้างภูมิคุ้มกันทางสังคมและพัฒนาคุณภาพวิถีชีวิต</t>
  </si>
  <si>
    <t xml:space="preserve">(1) ส่งเสริมการจัดงานยอยศยิ่งฟ้า อยุธยามรดกโลก </t>
  </si>
  <si>
    <t>(2) ปรับปรุงศูนย์การท่องเที่ยวทางน้ำ (อู่ไม้เดิม) ต.บ้านเลน อ.บางปะอิน</t>
  </si>
  <si>
    <t>(3) ปรับปรุงภูมิทัศน์บริเวณเขื่อนท้ายเกาะวัดนิเวศน์ ต.บ้านเลน อ.บางปะอิน</t>
  </si>
  <si>
    <t>(4) ปรับปรุงทางเท้าบริเวณรอบพระราชวังบางปะอินและส่วนที่ต่อเนื่อง ต.บ้านเลน อ.บางปะอิน</t>
  </si>
  <si>
    <t xml:space="preserve">(5) มหกรรมไหว้ครูมวยไทยนายขนมต้ม </t>
  </si>
  <si>
    <t>(6) ส่งเสริมการท่องเที่ยวเชิงอนุรักษ์วัฒนธรรม วัดบางนมโค</t>
  </si>
  <si>
    <t>(7) ผู้ว่าพาเที่ยวกรุงเก่า</t>
  </si>
  <si>
    <t>(8) ปรับปรุงภูมิทัศน์ที่แปลงโฉนดหมายเลข 1 ต.วัดยม</t>
  </si>
  <si>
    <t>(9) ปรับปรุงภูมิทัศน์วัดท่าการ้องเพื่อส่งเสริมการท่องเที่ยว</t>
  </si>
  <si>
    <t>(10) ประดับไฟฟ้าส่องสว่างเพื่อส่งเสริมการท่องเที่ยว (ปรับปรุงภูมิทัศน์และพัฒนาแหล่งท่องเที่ยว)</t>
  </si>
  <si>
    <t>(11) ปรับปรุงภูมิทัศน์และพัฒนาแหล่งท่องเที่ยวเชิงประวัติศาสตร์วัดโตนดเตี้ย</t>
  </si>
  <si>
    <t>(12) เปิดโลกทัศน์วัฒนธรรมและภูมิปัญญาท้องถิ่น</t>
  </si>
  <si>
    <t>(13) ส่งเสริมประเพณีวัฒนธรรม "แห่เทียนพรรษาตามหาวิไล"</t>
  </si>
  <si>
    <t>(14) ส่งเสริมการท่องเที่ยวควบคู่กับการอนุรักษ์ศิลปวัฒนธรรม (ปรับปรุงพิพิธภัณฑ์พื้นบ้านวัดทองบ่อ ต.ขนอนหลวง)</t>
  </si>
  <si>
    <t>(15) พัฒนาตลาดลาดชะโดให้เป็นแหล่งท่องเที่ยวเชิงอนุรักษ์</t>
  </si>
  <si>
    <t>(16) จัดงานอนุรักษ์วันข้าวโพดเทียน ต.บ้านเกาะ อ.พระนครศรีอยุธยา</t>
  </si>
  <si>
    <t>(17) ส่งเสริมการท่องเที่ยว เชิงอนุรักษ์ทรัพยากรธรมชาติและสิ่งแวดล้อม (เพาะเห็ดตับเต่า) ม.5 ต.สามเรือน</t>
  </si>
  <si>
    <t>(18) ปรับปรุงบึงบ้านช้างเพื่อส่งเสริมการท่องเที่ยวเชิงอนุรักษ์ธรรมชาติและปรับปรุงภูมิทัศน์บริเวณหน้าวัดบึงลัฏฐิวัณ</t>
  </si>
  <si>
    <t>(19) ส่งเสริมหมู่ท่องเที่ยวเชิงอนุรักษ์ หมู่ 3,4,5  ต.บ้านใหม่</t>
  </si>
  <si>
    <t>(20) ปรับปรุงภูมิทัศน์ตัวเมืองอยุธยา</t>
  </si>
  <si>
    <t>โครงการประชาสัมพันธ์พระนครศรีอยุธยาน่าเที่ยว</t>
  </si>
  <si>
    <t>(1) จัดทำสื่อประชาสัมพันธ์การท่องเที่ยว</t>
  </si>
  <si>
    <t>(2) จัดทำป้ายบอกทางเข้าสู่แหล่งท่องเที่ยว  อ.พระนครศรีอยุธยา (300,000) อ.ท่าเรือ (600,000) และป้ายบอกทางเข้าสู่พระราชวังบางปะอิน (1,000,000)</t>
  </si>
  <si>
    <t>(3) ส่งเสริมการขายด้านการท่องเที่ยวในงานเทศกาลเที่ยวเมืองไทย พร้อมจัดทำป้ายโมบายยูนิตประชาสัมพันธ์การท่องเที่ยว</t>
  </si>
  <si>
    <t xml:space="preserve">(4) ส่งเสริมศักยภาพด้านการตลาดผลิตภัณฑ์ และการท่องเที่ยวจังหวัดพระนครศรีอยุธยา (AYUTTHAYA FAIR) </t>
  </si>
  <si>
    <t>(5) พัฒนาและส่งเสริมการตลาดสินค้า OTOP เชื่อมโยงการท่องเที่ยว Road Show OTOP (2 ครั้ง)</t>
  </si>
  <si>
    <t>(6) อาสาสมัครนำเที่ยวรุ่นเยาว์เล่าประวัติศาสตร์</t>
  </si>
  <si>
    <t>(7) พัฒนาบุคลากรด้านการท่องเที่ยว</t>
  </si>
  <si>
    <t>(8) ภูมิใจในอยุธยา</t>
  </si>
  <si>
    <t>(1) ส่งเสริมและพัฒนาการใช้เทคโนโลยีการผลิตที่สะอาดในสถานประกอบการอุตสาหกรรม</t>
  </si>
  <si>
    <t>(2) เพิ่มประสิทธิภาพการใช้พลังงานในโรงงาน SMEs</t>
  </si>
  <si>
    <t>(3) ส่งเสริมและพัฒนาศักยภาพผู้ผลิตผลิตภัณฑ์ชุมชนสู่ความยั่งยืน</t>
  </si>
  <si>
    <t>(4) การปรับปรุงศูนย์จำหน่ายสินค้าและบริหารจัดการศูนย์เดิมพร้อมยกระดับการพัฒนาผลิตภัณฑ์ OTOP</t>
  </si>
  <si>
    <t>(5) จัดงานแสดงและจำหน่ายผลิตภัณฑ์จังหวัดพระนครศรีอยุธยา (ROAD SHOW) ประจำปี</t>
  </si>
  <si>
    <t>(6) แสดงสินค้าหัตถกรรม อุตสาหกรรมและเทคโนโลยี จังหวัดพระนครศรีอยุธยา</t>
  </si>
  <si>
    <t>(7) ส่งเสริมและพัฒนาพื้นที่ในการรองรับการขยายตัวของภาคอุตสาหกรรมจังหวัดพระนครศรีอยุธยา</t>
  </si>
  <si>
    <t>(1) การสร้างความรับผิดชอบต่อสังคมของ ผู้ประกอบการภาคอุตสาหกรรม (CSR:Corporate Social Responsibility)</t>
  </si>
  <si>
    <t>(2) รณรงค์ผู้บริหารองค์กรปกครองส่วนท้องถิ่นร่วมกับผู้ประกอบการโรงงานอุตสาหกรรมใส่ใจสิ่งแวดล้อม</t>
  </si>
  <si>
    <t>(1) ปรับปรุงถนนซ่อมแซ่ม/ก่อสร้างขยายถนน คสล. สายเลียบคลองชลประทาน หมู่ที่ 5 ต.เชียงรากน้อย อ.บางปะอิน</t>
  </si>
  <si>
    <t>(2) ก่อสร้างถนนลาดยางแอลฟัลท์ติกคอนกรีตสายเลียบคลองเปรม ม.3,4,10,11 เชื่อมต่อ อ.สามโคก จ.ปทุมธานี</t>
  </si>
  <si>
    <t xml:space="preserve">(3) ปรับปรุงถนนเลียบคลองชลประทานนครหลวงฝั่งตะวันตก หมู่ที่ 12 ต.เชียงรากน้อย </t>
  </si>
  <si>
    <t>(4) โครงการปรับปรุงผิวจราจรลูกรังเป็นผิวจราจรลาดยาง AC สายแยกทางหลวงหมายเลข 32 - แยกทางหลวงหมายเลข 3056 อำเภออุทัย จังหวัดพระนครศรีอยุธยา ระยะทาง 2.770 กิโลเมตร (ตอนที่ 1)</t>
  </si>
  <si>
    <t>(5) ก่อสร้างถนนลาดยางผิวจราจรแบบแอลฟัลท์ สนับสนุนโครงการพระราชดำริ</t>
  </si>
  <si>
    <t>(6) ก่อสร้างถนนดินลูกรัง กั้นน้ำพร้อมวางท่อจากคลองบ้านใหม่ถึงคลองสามเรือน หมู่ที่ 3 ต. บ้านใหม่</t>
  </si>
  <si>
    <t>(7) ก่อสร้างพนังกั้นน้ำดินลงลูกรัง ตั้งแต่สะพานขาว หมู่ 4 ต.หนองปลิง ถึงเขตติดต่อหมู่ 3 ต.บ้านชุง ฐานกว้าง 8 เมตร ผิวกว้าง 6 เมตร ยาว 3,260 เมตร พร้อมลงลูกรัง กว้าง 6 เมตร ยาว 3,200 เมตร หนา 0.20 เมตร</t>
  </si>
  <si>
    <t>(8) ก่อสร้างถนน คสล. หมู่ที่ 3,5 ต.คลองสะแก</t>
  </si>
  <si>
    <t>(9) โครงการปรับปรุงซ่อมสร้างผิวจราจรถนนลาดยางแอสฟัลติกคอนกรีต สายทาง ถนนลาดยางสายคันคลองชลประทานเสนา หมู่ที่ 4 - หมู่ที่ 9 ต.บ้านแพน อ.เสนา</t>
  </si>
  <si>
    <t xml:space="preserve">(10) ซ่อมสร้างผิวทางลาดยางแอสฟัลติกคอนกรีต สาย อย 4044 แยกทางหลวงหมายเลข 3454 - เสนา อ.เสนา </t>
  </si>
  <si>
    <t>(11) โครงการปรับปรุงถนนคอนกรีตเสริมเหล็ก พร้อมสะพาน คสล. สายสำเภาล่ม-วัดไก่เตี้ย</t>
  </si>
  <si>
    <t>(12) โครงการปรับปรุงผิวจราจรลูกรังเป็นผิวจราจรลาดยาง AC สายแยกทางหลวงหมายเลข 32 - แยกทางหลวงหมายเลข 3056 อำเภออุทัย จังหวัดพระนครศรีอยุธยา ระยะทาง 2.896 กิโลเมตร (ตอนที่ 2)</t>
  </si>
  <si>
    <t>(1) จัดทำแผนพัฒนากำลังคนจังหวัดพระนครศรีอยุธยา</t>
  </si>
  <si>
    <t>(2) อบรมนิติบุคคลตั้งใหม่</t>
  </si>
  <si>
    <t>(1) ส่งเสริมการผลิตพืชให้ปลอดภัยและปรับปรุงกระบวนการผลิตให้ผ่านเกณฑ์รับรองผลผลิต</t>
  </si>
  <si>
    <t>(2) ส่งเสริมการเพิ่มผลผลิตกุ้งแม่น้ำเพื่อการบริโภค</t>
  </si>
  <si>
    <t>(3) เพิ่มประสิทธิภาพการเลี้ยงปศุสัตว์ปลอดภัย</t>
  </si>
  <si>
    <t>(4) ส่งเสริมการผลิตสินค้าสัตว์น้ำให้ได้รับมาตรฐานปลอดภัยต่อผู้บริโภค</t>
  </si>
  <si>
    <t>(5) ส่งเสริมการใช้สารอินทรีย์เพื่อการผลิตอาหารปลอดภัยจากสารเคมี</t>
  </si>
  <si>
    <t>(6) การรับรองและประชาสัมพันธ์แหล่งผลิต/แหล่งจำหน่ายสินค้าเกษตรและอาหารปลอดภัย</t>
  </si>
  <si>
    <t>(1) พัฒนาสินค้าเกษตรในการแปรรูปผลิตภัณฑ์ด้านเกษตรและการถนอมอาหารบรรจุภัณฑ์ ที่สะอาดปลอดภัยต่อผู้บริโภค</t>
  </si>
  <si>
    <t>(2) พัฒนาศักยภาพวิสาหกิจชุมชนและกลุ่มแม่บ้านเกษตรกร ผู้ผลิตสินค้าเกษตรปลอดภัย</t>
  </si>
  <si>
    <t>(1) ส่งเสริมการรวมกลุ่มเกษตรกรดำเนินชีวิตตามภูมิปัญญาแผ่นดินขยายผลสู่ปวงชนชาวไทย</t>
  </si>
  <si>
    <t>(2) ส่งเสริมการรวมกลุ่มเกษตรกรในการผลิตอาหารปลอดภัยและประกอบอาชีพตามหลักปรัชญาเศรษฐกิจพอเพียง</t>
  </si>
  <si>
    <t>(3) พัฒนาศักยภาพการแข่งขันด้านธุรกิจและการตลาดของสถาบันเกษตรกร (ส่งเสริมสมาชิกสถาบันเกษตรกรประกอบอาชีพตามหลักเศรษฐกิจพอเพียง)</t>
  </si>
  <si>
    <t>(1) การพัฒนาแหล่งน้ำ (อ.ลาดบัวหลวง)</t>
  </si>
  <si>
    <t>(2) ขุดลอกคลองสามง่าม หมู่ที่ 1 ต.พิตเพียน ขนาดกว้าง 10 เมตร ยาว 500 เมตร และวางท่อขนาด 2 เมตร เชื่อมต่อ</t>
  </si>
  <si>
    <t>(4) ขุดลอกคลองบ้านปูน หมู่ที่ 1-2 ต.พิตเพียน</t>
  </si>
  <si>
    <t>(5) ขุดลอกคลองระบายน้ำ หนองกระจับ เพื่อการเกษตรและทำถนน ยาว 2,700 เมตร กว้าง 5 เมตร</t>
  </si>
  <si>
    <t>(6) การพัฒนาแหล่งน้ำ (อ.เสนา)</t>
  </si>
  <si>
    <t>(1) เขื่อนป้องกันตลิ่งและปรับปรุงภูมิทัศน์ริมแม่น้ำน้อย หมู่ที่ 5 ตำบลทางช้าง อำเภอบางบาล ความยาว 100 เมตร</t>
  </si>
  <si>
    <t>(2) เขื่อนป้องกันตลิ่งและปรับปรุงภูมิทัศน์บริเวณโรงเรียนวัดตะกู ตำบลตะกู อำเภอบางบาล ความยาว 100 เมตร</t>
  </si>
  <si>
    <t>(1) พระนครศรีอยุธยาเมืองสะอาด</t>
  </si>
  <si>
    <t>(2) ส่งเสริมการใช้ก๊าซชีวภาพจากมูลสัตว์ในครัวเรือน</t>
  </si>
  <si>
    <t xml:space="preserve">(3) พัฒนาศักยภาพเด็ก เยาวชน ให้มีจิตสำนึกในการบริหารจัดการขยะอย่างมีประสิทธิภาพ </t>
  </si>
  <si>
    <t>(1) จัดตั้งศูนย์บริการความรู้และฝึกอาชีพคนพิการและครอบครัว</t>
  </si>
  <si>
    <t>(2) โครงการสายใยรักแห่งครอบครัวในพระราชูปถัมภ์ฯ</t>
  </si>
  <si>
    <t>(3) ครอบครัวอบอุ่น สร้างชีวิต ลิขิตอนาคต</t>
  </si>
  <si>
    <t>(4) โครงการ The Star Contest ayutthaya Province</t>
  </si>
  <si>
    <t>(5) พัฒนาความเข้มแข็งของครอบครัว ในการดูแลแก้ไขปัญหาเยาวชนกลุ่มเสี่ยง</t>
  </si>
  <si>
    <t>(6) บ้านหลังเลิกเรียนและพื้นที่สร้างสรรค์สำหรับเด็กและเยาวชนจังหวัดพระนครศรีอยุธยา</t>
  </si>
  <si>
    <t>(7) พัฒนาหมู่บ้านเศรษฐกิจพอเพียงเฉลิมพระเกียรติ ๘๕ พรรษา</t>
  </si>
  <si>
    <t>(1) ส่งเสริมให้ประชาชนดูแลสุขภาพตนเองและมีพฤติกรรม สุขภาพที่เหมาะสม</t>
  </si>
  <si>
    <t>(2) โครงการพัฒนากีฬาและนันทนาการมวลชน</t>
  </si>
  <si>
    <t>(3) พัฒนาศูนย์เรียนรู้สุขภาพชุมชน</t>
  </si>
  <si>
    <t>(4) ก่อสร้างกำแพงคอนกรีตข้างลานกีฬาพร้อมถมดินทางเข้าลานกีฬา หมู่ที่ 2 ต.บ้านใหม่</t>
  </si>
  <si>
    <t xml:space="preserve">(1) โครงการส่งเสริม และ พัฒนา ศักยภาพการจัดการสาธารณภัย เพื่อสร้างสังคม เมืองน่าอยู่ </t>
  </si>
  <si>
    <t>(2) เตรียมความพร้อมรับอุบัติเหตุ/อุบัติภัยและการเจ็บป่วยฉุกเฉินของประชาชน</t>
  </si>
  <si>
    <t>(1) จัดระเบียบสังคม</t>
  </si>
  <si>
    <t>(2) โครงการเพิ่มประสิทธิภาพการให้บริการประชาชน</t>
  </si>
  <si>
    <r>
      <t xml:space="preserve">สอดคล้องกับประเด็นยุทธศาสตร์ และสภาพปัญหาของพื้นที่ ควรให้ความสำคัญกับเรื่องประสิทธิภาพและประสิทธิผลของการดำเนินโครงการ </t>
    </r>
    <r>
      <rPr>
        <u/>
        <sz val="10"/>
        <color rgb="FFFF0000"/>
        <rFont val="Tahoma"/>
        <family val="2"/>
      </rPr>
      <t>โดยปกติ สปสช. ดนก.อยู่แล้ว แต่ งปม.อาจไม่พอความต้องการในพื้นที่</t>
    </r>
  </si>
  <si>
    <t xml:space="preserve">หมายเหตุ : </t>
  </si>
  <si>
    <r>
      <t xml:space="preserve">-          </t>
    </r>
    <r>
      <rPr>
        <b/>
        <sz val="10"/>
        <color indexed="12"/>
        <rFont val="Tahoma"/>
        <family val="2"/>
      </rPr>
      <t xml:space="preserve">แบบฟอร์มการพิจารณาโครงการ ให้ยึดตามแบบฟอร์มปีงบประมาณ 2554 ที่ผ่านมา </t>
    </r>
  </si>
  <si>
    <r>
      <t xml:space="preserve">-          </t>
    </r>
    <r>
      <rPr>
        <b/>
        <sz val="10"/>
        <color indexed="12"/>
        <rFont val="Tahoma"/>
        <family val="2"/>
      </rPr>
      <t xml:space="preserve">กรณีที่โครงการมีหลายกิจกรรม และมีบางกิจกรรมไม่สอดคล้อง ควรให้ความเห็นว่า </t>
    </r>
    <r>
      <rPr>
        <b/>
        <u/>
        <sz val="10"/>
        <color indexed="12"/>
        <rFont val="Tahoma"/>
        <family val="2"/>
      </rPr>
      <t>ควรปรับปรุงกิจรรมบางกิจกรรม ได้แก่ .......</t>
    </r>
  </si>
  <si>
    <r>
      <t xml:space="preserve">-          </t>
    </r>
    <r>
      <rPr>
        <b/>
        <sz val="10"/>
        <color indexed="12"/>
        <rFont val="Tahoma"/>
        <family val="2"/>
      </rPr>
      <t>กำหนดแล้วเสร็จ ภายใน 14 มกราคม 2554</t>
    </r>
  </si>
  <si>
    <t>แผนพัฒนาจังหวัด ที่นำเสนอเพื่อพิจารณา ประกอบด้วย 4 ยุทธศาสตร์ โดยแต่ละยุทธศาสตร์ มีแผนงาน/โครงการ และวงเงินรวมสรุป ได้ดังนี้</t>
  </si>
  <si>
    <t>โครงการ/กิจกรรมที่เสนอใช้งบประมาณกลุ่มจังหวัด</t>
  </si>
  <si>
    <r>
      <t>หมายเหตุ: กรอบวงเงินงบประมาณปี 2555 ของ</t>
    </r>
    <r>
      <rPr>
        <u/>
        <sz val="16"/>
        <color theme="1"/>
        <rFont val="Browallia New"/>
        <family val="2"/>
      </rPr>
      <t>จังหวัดพระนครศรีอยุธยา</t>
    </r>
    <r>
      <rPr>
        <sz val="16"/>
        <color theme="1"/>
        <rFont val="Browallia New"/>
        <family val="2"/>
      </rPr>
      <t xml:space="preserve"> ที่ได้รับจัดสรรตามตามเกณฑ์  จำนวน 204.7951 ล้านบาท</t>
    </r>
  </si>
  <si>
    <r>
      <rPr>
        <u/>
        <sz val="10"/>
        <color theme="3"/>
        <rFont val="Tahoma"/>
        <family val="2"/>
      </rPr>
      <t>หมายเหตุ</t>
    </r>
    <r>
      <rPr>
        <sz val="10"/>
        <color theme="3"/>
        <rFont val="Tahoma"/>
        <family val="2"/>
      </rPr>
      <t>: ขอรายละเอียดกิจกรรมจากจังหวัด</t>
    </r>
  </si>
  <si>
    <t>(3) ขุดลอกคลองระบายน้ำพร้อมเทดาดคอนกรีต หมู่ที่ 2 ตำบลเสาธง อำเภอบางปะหัน</t>
  </si>
  <si>
    <t>ควรเป็นภารกิจของ อปท.</t>
  </si>
  <si>
    <t xml:space="preserve">โครงการส่งเสริมและพัฒนาศักยภาพผู้ผลิต ผู้ประกอบการ เพื่อเพิ่มขีดความสามารถในการแข่งขัน                      </t>
  </si>
  <si>
    <r>
      <t>โครงการสร้างและพัฒนา เครือข่าย กลไกภาคประชาชน เพื่อป้องกันและแก้ไขปัญหาความปลอดภัยในชีวิตและทรัพย์สิน</t>
    </r>
    <r>
      <rPr>
        <i/>
        <sz val="10"/>
        <rFont val="Tahoma"/>
        <family val="2"/>
      </rPr>
      <t xml:space="preserve"> </t>
    </r>
  </si>
  <si>
    <t>ควรเป็นภารกิจปกติของส่วนราชการ</t>
  </si>
  <si>
    <t>ดำเนินการแล้วมอบให้ท้องถิ่นดูแลบำรุงรักษา</t>
  </si>
  <si>
    <t>โครงการส่งเสริมการท่องเที่ยวเชื่อมโยงประวัติศาสตร์จังหวัดพระนครศรีอยุธยา</t>
  </si>
  <si>
    <t>สอดคล้องกับวิสัยทัศน์ และประเด็นยุทธศาสตร์ของจังหวัด</t>
  </si>
  <si>
    <t>สอดคล้องกับประเด็นยุทธศาสตร์หลักของจังหวัด</t>
  </si>
  <si>
    <t>ไม่ควรสนับสนุนงบประมาณ</t>
  </si>
  <si>
    <r>
      <t>ประกอบด้วย 12 กิจกรรม โดยเฉพาะปรับปรุงผิวจราจร 2 สายทาง อ.อุทัย 5.700 กม. และ</t>
    </r>
    <r>
      <rPr>
        <sz val="10"/>
        <color indexed="10"/>
        <rFont val="Tahoma"/>
        <family val="2"/>
      </rPr>
      <t>สำหรับเส้นทาง อ.ลาดบัวหลวง 1.430 กม. เป็นการดำเนินการในช่วงต่อเนื่องกับโครงการที่เคยได้รับ งปม.ปี 2553 เพื่อนำไปสู่โครงการพระราชดำริ</t>
    </r>
  </si>
  <si>
    <t xml:space="preserve">โครงการปรับปรุงผิวจราจรลูกรังเป็นผิวจราจร คสล.สายตระพังโคลน หมู่ที่ 4 ตำบลลาดบัวหลวง อำเภอลาดบัวหลวง จังหวัดพระนครศรีอยุธยา ระยะทาง 2.300 กิโลเมตร </t>
  </si>
  <si>
    <t xml:space="preserve">เป็นโครงการปรับปรุงเส้นทางถนนที่ใช้ในการขนส่งผลิตผล/วัตถุดิบที่เข้าออกศูนย์สาธิตและพัฒนาพลังงานทดแทนจากข้าวครบวงจร ในพื้นที่หมู่ 4 ต.ลาดบัวหลวง เพื่อให้ศูนย์สามารถดำเนินการได้บรรลุวัตถุประสงค์ตามแนวพระราชดำริ </t>
  </si>
  <si>
    <t>เป็นภารกิจปกติของส่วนราชการ</t>
  </si>
  <si>
    <t xml:space="preserve">ค่าใช้จ่ายในการเตรียมงาน World Expo 2020ควรใช้งบประมาณจากโครงการใหญ่
</t>
  </si>
  <si>
    <t xml:space="preserve">กิจกรรมคือการพานักเรียน และประชาชนไปดูแหล่งท่องเที่ยวสำคัญของจังหวัด ซึ่งเห็นว่าเป็นวิธีการดำเนินงานที่ไม่น่าจะมีประสิทธิผลคุ้มค่ากับค่าใช้จ่าย
</t>
  </si>
  <si>
    <t xml:space="preserve">สอดคล้องกับประเด็นยุทธศาสตร์ และมีการบูรณาการโครงการ แต่เห็นควรปรับลดกิจกรรมเดินทางไปต่างประเทศลง 1.8 ล้านบาท จากวงเงินรวมของกิจกรรม 2.3 ล้านบาท และ ปรับลดงบประมาณงานศึกษาวิจัยเพื่อเตรียมพื้นที่รองรับการขยายตัวของภาคอุตสาหกรรม จ.พระนครศรีอยุธยา (1.5 ล้านบาท) 
</t>
  </si>
  <si>
    <t xml:space="preserve">ปรับลดค่าใช้จ่ายในการไป ROAD SHOW ในต่างประเทศ
</t>
  </si>
  <si>
    <t xml:space="preserve">เป็นงานศึกษาวิจัย ซึ่งไม่ตอบประเด็นยุทธศาสตร์โดยตรง
</t>
  </si>
  <si>
    <t xml:space="preserve"> พัฒนาทางด้านการผลิตทางการเกษตรมุ่งที่จะให้เกิดสินค้า ทั้งพืช สัตว์ ผลผลิตด้านการประมงที่มีความปลอดภัยและเพิ่มศักยภาพการผลิต การตลาด  ซึ่งสอดคล้องกับประเด็นยุทธศาสตร์
</t>
  </si>
  <si>
    <t xml:space="preserve">อนุมัติวงเงินเท่ากับที่ได้รับในการพิจารณาครั้งเดิม เนื่องจากไม่มีรายละเอียดเพิ่มเติม
</t>
  </si>
  <si>
    <t xml:space="preserve">จำเป็นสำหรับการแก้ปัญหาน้ำเพื่อการเกษตร น้ำท่วมและถนนพังทลาย
</t>
  </si>
  <si>
    <t xml:space="preserve">ให้จังหวัดยืนยันข้อมูล ความยาว 500 เมตร (ในข้อมูลพื้นฐาน เป็น 1,500 เมตร)
</t>
  </si>
  <si>
    <r>
      <t>จังหวัดแจ้งยืนยันชื่อกิจกรรมตามเอกสารข้อมูลพื้นฐานฯ ใช้ชื่อ "ขุดลอกคลอง</t>
    </r>
    <r>
      <rPr>
        <strike/>
        <sz val="10"/>
        <color theme="3"/>
        <rFont val="Tahoma"/>
        <family val="2"/>
      </rPr>
      <t>ราง</t>
    </r>
    <r>
      <rPr>
        <sz val="10"/>
        <color theme="3"/>
        <rFont val="Tahoma"/>
        <family val="2"/>
      </rPr>
      <t xml:space="preserve">ระบายน้ำพร้อมเทดาดคอนกรีต หมู่ที่ 2 ตำบลเสาธง อำเภอบางปะหัน"
</t>
    </r>
  </si>
  <si>
    <t xml:space="preserve">สอดคล้องกับประเด็นยุทธศาสตร์ และสภาพปัญหาของพื้นที่ ควรให้ความสำคัญกับเรื่องประสิทธิภาพและประสิทธิผลของการดำเนินโครงการ
</t>
  </si>
  <si>
    <t>สรุปข้อเสนอ และผลการพิจารณา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</si>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</sst>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\(#,##0\)"/>
  </numFmts>
  <fonts count="104"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indexed="8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8"/>
      <color indexed="8"/>
      <name val="Tahoma"/>
      <family val="2"/>
      <charset val="222"/>
    </font>
    <font>
      <b/>
      <sz val="8"/>
      <color indexed="8"/>
      <name val="Tahoma"/>
      <family val="2"/>
    </font>
    <font>
      <b/>
      <sz val="10"/>
      <color indexed="8"/>
      <name val="Tahoma"/>
      <family val="2"/>
    </font>
    <font>
      <sz val="8"/>
      <name val="Tahoma"/>
      <family val="2"/>
      <charset val="222"/>
    </font>
    <font>
      <sz val="8"/>
      <color indexed="8"/>
      <name val="Tahoma"/>
      <family val="2"/>
    </font>
    <font>
      <sz val="10"/>
      <name val="Arial"/>
      <family val="2"/>
    </font>
    <font>
      <sz val="16"/>
      <color indexed="8"/>
      <name val="Browallia New"/>
      <family val="2"/>
    </font>
    <font>
      <sz val="11"/>
      <color indexed="8"/>
      <name val="Tahoma"/>
      <family val="2"/>
    </font>
    <font>
      <b/>
      <sz val="16"/>
      <color indexed="8"/>
      <name val="Browallia New"/>
      <family val="2"/>
    </font>
    <font>
      <sz val="11"/>
      <color indexed="8"/>
      <name val="Wingdings"/>
      <charset val="2"/>
    </font>
    <font>
      <b/>
      <sz val="10"/>
      <name val="Tahoma"/>
      <family val="2"/>
    </font>
    <font>
      <b/>
      <sz val="16"/>
      <name val="Browallia New"/>
      <family val="2"/>
    </font>
    <font>
      <sz val="16"/>
      <name val="Angsana New"/>
      <family val="1"/>
    </font>
    <font>
      <sz val="10"/>
      <name val="Arial"/>
      <family val="2"/>
    </font>
    <font>
      <sz val="10"/>
      <name val="Tahoma"/>
      <family val="2"/>
    </font>
    <font>
      <sz val="10"/>
      <color indexed="8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1"/>
      <name val="Tahoma"/>
      <family val="2"/>
    </font>
    <font>
      <sz val="11"/>
      <color indexed="8"/>
      <name val="Tahoma"/>
      <family val="2"/>
      <charset val="222"/>
    </font>
    <font>
      <b/>
      <sz val="11"/>
      <name val="Tahoma"/>
      <family val="2"/>
    </font>
    <font>
      <sz val="11"/>
      <color indexed="8"/>
      <name val="Tahoma"/>
      <family val="2"/>
      <charset val="222"/>
    </font>
    <font>
      <sz val="11"/>
      <name val="Shruti"/>
      <charset val="1"/>
    </font>
    <font>
      <sz val="11"/>
      <color indexed="8"/>
      <name val="Shruti"/>
      <charset val="1"/>
    </font>
    <font>
      <sz val="11"/>
      <color indexed="8"/>
      <name val="โค"/>
      <charset val="222"/>
    </font>
    <font>
      <sz val="11"/>
      <color indexed="63"/>
      <name val="Tahoma"/>
      <family val="2"/>
    </font>
    <font>
      <sz val="11"/>
      <color indexed="8"/>
      <name val="Tahoma"/>
      <family val="2"/>
      <charset val="222"/>
    </font>
    <font>
      <b/>
      <sz val="11"/>
      <color indexed="10"/>
      <name val="Tahoma"/>
      <family val="2"/>
    </font>
    <font>
      <sz val="11"/>
      <color indexed="8"/>
      <name val="Angsana New"/>
      <family val="1"/>
    </font>
    <font>
      <sz val="11"/>
      <color indexed="8"/>
      <name val="Rod"/>
      <family val="3"/>
      <charset val="177"/>
    </font>
    <font>
      <sz val="11"/>
      <color indexed="8"/>
      <name val="Tahoma"/>
      <family val="2"/>
      <charset val="222"/>
    </font>
    <font>
      <b/>
      <sz val="10"/>
      <color indexed="8"/>
      <name val="Tahoma"/>
      <family val="2"/>
      <charset val="222"/>
    </font>
    <font>
      <b/>
      <sz val="10"/>
      <name val="Tahoma"/>
      <family val="2"/>
      <charset val="222"/>
    </font>
    <font>
      <sz val="10"/>
      <color indexed="8"/>
      <name val="Tahoma"/>
      <family val="2"/>
      <charset val="222"/>
    </font>
    <font>
      <sz val="10"/>
      <color indexed="8"/>
      <name val="Wingdings"/>
      <charset val="2"/>
    </font>
    <font>
      <sz val="10"/>
      <color indexed="8"/>
      <name val="Rod"/>
      <family val="3"/>
      <charset val="177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color indexed="8"/>
      <name val="Tahoma"/>
      <family val="2"/>
    </font>
    <font>
      <sz val="9"/>
      <color indexed="8"/>
      <name val="Wingdings"/>
      <charset val="2"/>
    </font>
    <font>
      <sz val="9"/>
      <name val="Tahoma"/>
      <family val="2"/>
    </font>
    <font>
      <sz val="9"/>
      <color indexed="14"/>
      <name val="Tahoma"/>
      <family val="2"/>
      <charset val="222"/>
    </font>
    <font>
      <sz val="9"/>
      <color indexed="14"/>
      <name val="Tahoma"/>
      <family val="2"/>
    </font>
    <font>
      <sz val="9"/>
      <color indexed="14"/>
      <name val="Wingdings"/>
      <charset val="2"/>
    </font>
    <font>
      <sz val="9"/>
      <color indexed="10"/>
      <name val="Tahoma"/>
      <family val="2"/>
    </font>
    <font>
      <b/>
      <sz val="9"/>
      <color indexed="10"/>
      <name val="Tahoma"/>
      <family val="2"/>
    </font>
    <font>
      <b/>
      <sz val="9"/>
      <name val="Tahoma"/>
      <family val="2"/>
    </font>
    <font>
      <b/>
      <sz val="9"/>
      <color indexed="14"/>
      <name val="Tahoma"/>
      <family val="2"/>
    </font>
    <font>
      <sz val="9"/>
      <name val="Tahoma"/>
      <family val="2"/>
      <charset val="222"/>
    </font>
    <font>
      <sz val="9"/>
      <name val="Wingdings"/>
      <charset val="2"/>
    </font>
    <font>
      <sz val="9"/>
      <color indexed="10"/>
      <name val="Tahoma"/>
      <family val="2"/>
      <charset val="222"/>
    </font>
    <font>
      <sz val="9"/>
      <color indexed="10"/>
      <name val="Wingdings"/>
      <charset val="2"/>
    </font>
    <font>
      <sz val="11"/>
      <name val="Tahoma"/>
      <family val="2"/>
      <charset val="222"/>
    </font>
    <font>
      <sz val="10"/>
      <name val="Arial"/>
      <family val="2"/>
    </font>
    <font>
      <sz val="7"/>
      <name val="Wingdings"/>
      <charset val="2"/>
    </font>
    <font>
      <sz val="9"/>
      <name val="Angsana New"/>
      <family val="1"/>
    </font>
    <font>
      <sz val="9"/>
      <color indexed="10"/>
      <name val="Cordia New"/>
      <family val="2"/>
    </font>
    <font>
      <sz val="7"/>
      <name val="Tahoma"/>
      <family val="2"/>
      <charset val="222"/>
    </font>
    <font>
      <sz val="16"/>
      <name val="Browallia New"/>
      <family val="2"/>
    </font>
    <font>
      <b/>
      <sz val="16"/>
      <color indexed="60"/>
      <name val="Browallia New"/>
      <family val="2"/>
    </font>
    <font>
      <sz val="16"/>
      <color indexed="60"/>
      <name val="Browallia New"/>
      <family val="2"/>
    </font>
    <font>
      <sz val="11"/>
      <color indexed="60"/>
      <name val="Wingdings"/>
      <charset val="2"/>
    </font>
    <font>
      <b/>
      <sz val="10"/>
      <color indexed="12"/>
      <name val="Tahoma"/>
      <family val="2"/>
    </font>
    <font>
      <b/>
      <sz val="16"/>
      <color indexed="12"/>
      <name val="Browallia New"/>
      <family val="2"/>
    </font>
    <font>
      <sz val="16"/>
      <color indexed="10"/>
      <name val="Browallia New"/>
      <family val="2"/>
    </font>
    <font>
      <b/>
      <sz val="16"/>
      <color indexed="10"/>
      <name val="Browallia New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4"/>
      <name val="Browallia New"/>
      <family val="2"/>
    </font>
    <font>
      <b/>
      <sz val="14"/>
      <color indexed="56"/>
      <name val="Browallia New"/>
      <family val="2"/>
    </font>
    <font>
      <sz val="14"/>
      <color indexed="56"/>
      <name val="Browallia New"/>
      <family val="2"/>
    </font>
    <font>
      <b/>
      <sz val="14"/>
      <color indexed="8"/>
      <name val="Browallia New"/>
      <family val="2"/>
    </font>
    <font>
      <sz val="14"/>
      <color indexed="8"/>
      <name val="Browallia New"/>
      <family val="2"/>
    </font>
    <font>
      <b/>
      <sz val="14"/>
      <color indexed="56"/>
      <name val="Browallia New"/>
      <family val="2"/>
    </font>
    <font>
      <sz val="14"/>
      <color indexed="56"/>
      <name val="Browallia New"/>
      <family val="2"/>
    </font>
    <font>
      <sz val="12"/>
      <color indexed="8"/>
      <name val="Browallia New"/>
      <family val="2"/>
    </font>
    <font>
      <sz val="14"/>
      <color indexed="8"/>
      <name val="Calibri"/>
      <family val="2"/>
      <charset val="222"/>
    </font>
    <font>
      <sz val="36"/>
      <color indexed="60"/>
      <name val="Browallia New"/>
      <family val="2"/>
    </font>
    <font>
      <sz val="8"/>
      <name val="Calibri"/>
      <family val="2"/>
      <charset val="222"/>
    </font>
    <font>
      <b/>
      <sz val="10"/>
      <color indexed="10"/>
      <name val="Tahoma"/>
      <family val="2"/>
    </font>
    <font>
      <b/>
      <sz val="10"/>
      <color indexed="48"/>
      <name val="Tahoma"/>
      <family val="2"/>
    </font>
    <font>
      <sz val="10"/>
      <color indexed="10"/>
      <name val="Tahoma"/>
      <family val="2"/>
    </font>
    <font>
      <sz val="10"/>
      <color indexed="48"/>
      <name val="Tahoma"/>
      <family val="2"/>
    </font>
    <font>
      <sz val="16"/>
      <color rgb="FFFF0000"/>
      <name val="Browallia New"/>
      <family val="2"/>
    </font>
    <font>
      <b/>
      <sz val="16"/>
      <color rgb="FFFF0000"/>
      <name val="Browallia New"/>
      <family val="2"/>
    </font>
    <font>
      <sz val="16"/>
      <name val="BrowalliaUPC"/>
      <family val="2"/>
      <charset val="222"/>
    </font>
    <font>
      <sz val="10"/>
      <color rgb="FFFF0000"/>
      <name val="Tahoma"/>
      <family val="2"/>
    </font>
    <font>
      <sz val="10"/>
      <color rgb="FF7030A0"/>
      <name val="Tahoma"/>
      <family val="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i/>
      <sz val="10"/>
      <name val="Tahoma"/>
      <family val="2"/>
    </font>
    <font>
      <b/>
      <i/>
      <sz val="10"/>
      <name val="Tahoma"/>
      <family val="2"/>
    </font>
    <font>
      <sz val="10"/>
      <color theme="3"/>
      <name val="Tahoma"/>
      <family val="2"/>
    </font>
    <font>
      <u/>
      <sz val="10"/>
      <color rgb="FFFF0000"/>
      <name val="Tahoma"/>
      <family val="2"/>
    </font>
    <font>
      <sz val="10"/>
      <color indexed="12"/>
      <name val="Tahoma"/>
      <family val="2"/>
    </font>
    <font>
      <b/>
      <u/>
      <sz val="10"/>
      <color indexed="12"/>
      <name val="Tahoma"/>
      <family val="2"/>
    </font>
    <font>
      <sz val="11"/>
      <color theme="1"/>
      <name val="Calibri"/>
      <family val="2"/>
      <charset val="222"/>
      <scheme val="minor"/>
    </font>
    <font>
      <u/>
      <sz val="16"/>
      <color theme="1"/>
      <name val="Browallia New"/>
      <family val="2"/>
    </font>
    <font>
      <u/>
      <sz val="10"/>
      <color theme="3"/>
      <name val="Tahoma"/>
      <family val="2"/>
    </font>
    <font>
      <strike/>
      <sz val="10"/>
      <color theme="3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/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/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7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00" fillId="0" borderId="0"/>
    <xf numFmtId="0" fontId="1" fillId="0" borderId="0"/>
  </cellStyleXfs>
  <cellXfs count="136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4" fillId="0" borderId="14" xfId="0" applyFont="1" applyBorder="1"/>
    <xf numFmtId="0" fontId="5" fillId="0" borderId="15" xfId="0" applyFont="1" applyBorder="1"/>
    <xf numFmtId="0" fontId="10" fillId="0" borderId="0" xfId="0" applyFont="1"/>
    <xf numFmtId="0" fontId="12" fillId="0" borderId="0" xfId="0" applyFont="1"/>
    <xf numFmtId="0" fontId="10" fillId="0" borderId="0" xfId="0" applyFont="1" applyAlignment="1">
      <alignment horizontal="center"/>
    </xf>
    <xf numFmtId="43" fontId="10" fillId="0" borderId="0" xfId="1" applyFont="1"/>
    <xf numFmtId="0" fontId="10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3" fontId="12" fillId="0" borderId="16" xfId="0" applyNumberFormat="1" applyFont="1" applyFill="1" applyBorder="1" applyAlignment="1">
      <alignment horizontal="center" wrapText="1"/>
    </xf>
    <xf numFmtId="3" fontId="12" fillId="0" borderId="16" xfId="1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43" fontId="12" fillId="0" borderId="0" xfId="1" applyFont="1"/>
    <xf numFmtId="0" fontId="14" fillId="0" borderId="18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14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right"/>
    </xf>
    <xf numFmtId="0" fontId="20" fillId="0" borderId="0" xfId="0" applyFont="1"/>
    <xf numFmtId="0" fontId="21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21" fillId="0" borderId="0" xfId="1" applyNumberFormat="1" applyFont="1"/>
    <xf numFmtId="0" fontId="21" fillId="0" borderId="0" xfId="0" applyFont="1"/>
    <xf numFmtId="0" fontId="23" fillId="0" borderId="0" xfId="0" applyFont="1"/>
    <xf numFmtId="0" fontId="25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21" fillId="0" borderId="15" xfId="0" applyFont="1" applyBorder="1" applyAlignment="1">
      <alignment horizontal="center"/>
    </xf>
    <xf numFmtId="0" fontId="11" fillId="0" borderId="15" xfId="0" applyFont="1" applyBorder="1" applyAlignment="1">
      <alignment horizontal="left" wrapText="1"/>
    </xf>
    <xf numFmtId="0" fontId="21" fillId="0" borderId="15" xfId="0" applyFont="1" applyBorder="1" applyAlignment="1">
      <alignment wrapText="1"/>
    </xf>
    <xf numFmtId="0" fontId="21" fillId="0" borderId="11" xfId="0" applyFont="1" applyBorder="1" applyAlignment="1">
      <alignment horizontal="center"/>
    </xf>
    <xf numFmtId="0" fontId="21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21" fillId="0" borderId="12" xfId="0" applyFont="1" applyBorder="1"/>
    <xf numFmtId="0" fontId="21" fillId="0" borderId="7" xfId="0" applyFont="1" applyBorder="1"/>
    <xf numFmtId="0" fontId="21" fillId="0" borderId="13" xfId="0" applyFont="1" applyBorder="1"/>
    <xf numFmtId="0" fontId="21" fillId="0" borderId="8" xfId="0" applyFont="1" applyBorder="1"/>
    <xf numFmtId="0" fontId="21" fillId="0" borderId="11" xfId="0" applyFont="1" applyBorder="1"/>
    <xf numFmtId="0" fontId="21" fillId="0" borderId="2" xfId="0" applyFont="1" applyBorder="1"/>
    <xf numFmtId="0" fontId="21" fillId="0" borderId="4" xfId="0" applyFont="1" applyBorder="1"/>
    <xf numFmtId="0" fontId="21" fillId="0" borderId="3" xfId="0" applyFont="1" applyBorder="1"/>
    <xf numFmtId="0" fontId="21" fillId="0" borderId="5" xfId="0" applyFont="1" applyBorder="1"/>
    <xf numFmtId="0" fontId="21" fillId="0" borderId="1" xfId="0" applyFont="1" applyBorder="1"/>
    <xf numFmtId="0" fontId="11" fillId="0" borderId="17" xfId="0" applyFont="1" applyBorder="1" applyAlignment="1">
      <alignment wrapText="1"/>
    </xf>
    <xf numFmtId="3" fontId="11" fillId="0" borderId="17" xfId="1" applyNumberFormat="1" applyFont="1" applyBorder="1" applyAlignment="1">
      <alignment horizontal="right"/>
    </xf>
    <xf numFmtId="0" fontId="21" fillId="0" borderId="17" xfId="0" applyFont="1" applyBorder="1"/>
    <xf numFmtId="0" fontId="11" fillId="0" borderId="1" xfId="0" applyFont="1" applyBorder="1" applyAlignment="1">
      <alignment wrapText="1"/>
    </xf>
    <xf numFmtId="3" fontId="11" fillId="0" borderId="1" xfId="1" applyNumberFormat="1" applyFont="1" applyBorder="1" applyAlignment="1">
      <alignment horizontal="right"/>
    </xf>
    <xf numFmtId="0" fontId="20" fillId="0" borderId="15" xfId="0" applyFont="1" applyBorder="1" applyAlignment="1">
      <alignment wrapText="1"/>
    </xf>
    <xf numFmtId="3" fontId="20" fillId="0" borderId="15" xfId="1" applyNumberFormat="1" applyFont="1" applyBorder="1"/>
    <xf numFmtId="0" fontId="20" fillId="0" borderId="15" xfId="0" applyFont="1" applyBorder="1"/>
    <xf numFmtId="3" fontId="21" fillId="0" borderId="11" xfId="1" applyNumberFormat="1" applyFont="1" applyBorder="1"/>
    <xf numFmtId="0" fontId="21" fillId="0" borderId="20" xfId="0" applyFont="1" applyBorder="1" applyAlignment="1">
      <alignment horizontal="center"/>
    </xf>
    <xf numFmtId="0" fontId="21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3" fontId="21" fillId="0" borderId="0" xfId="1" applyNumberFormat="1" applyFont="1" applyBorder="1"/>
    <xf numFmtId="0" fontId="21" fillId="0" borderId="0" xfId="0" applyFont="1" applyBorder="1"/>
    <xf numFmtId="0" fontId="21" fillId="0" borderId="0" xfId="0" applyFont="1" applyAlignment="1">
      <alignment vertical="top" wrapText="1"/>
    </xf>
    <xf numFmtId="0" fontId="21" fillId="0" borderId="17" xfId="0" applyFont="1" applyBorder="1" applyAlignment="1">
      <alignment horizontal="center"/>
    </xf>
    <xf numFmtId="3" fontId="21" fillId="0" borderId="0" xfId="0" applyNumberFormat="1" applyFont="1"/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/>
    <xf numFmtId="0" fontId="21" fillId="0" borderId="21" xfId="0" applyFont="1" applyBorder="1" applyAlignment="1">
      <alignment horizontal="left" wrapText="1"/>
    </xf>
    <xf numFmtId="3" fontId="11" fillId="0" borderId="21" xfId="1" applyNumberFormat="1" applyFont="1" applyBorder="1" applyAlignment="1">
      <alignment horizontal="right" wrapText="1"/>
    </xf>
    <xf numFmtId="0" fontId="21" fillId="0" borderId="22" xfId="0" applyFont="1" applyBorder="1" applyAlignment="1">
      <alignment horizontal="center"/>
    </xf>
    <xf numFmtId="0" fontId="11" fillId="0" borderId="21" xfId="0" applyFont="1" applyBorder="1" applyAlignment="1">
      <alignment horizontal="left" wrapText="1"/>
    </xf>
    <xf numFmtId="3" fontId="11" fillId="2" borderId="21" xfId="1" applyNumberFormat="1" applyFont="1" applyFill="1" applyBorder="1" applyAlignment="1">
      <alignment horizontal="right" wrapText="1"/>
    </xf>
    <xf numFmtId="0" fontId="21" fillId="0" borderId="10" xfId="0" applyFont="1" applyBorder="1"/>
    <xf numFmtId="0" fontId="21" fillId="0" borderId="23" xfId="0" applyFont="1" applyBorder="1"/>
    <xf numFmtId="3" fontId="11" fillId="0" borderId="21" xfId="1" applyNumberFormat="1" applyFont="1" applyBorder="1" applyAlignment="1">
      <alignment horizontal="right"/>
    </xf>
    <xf numFmtId="0" fontId="21" fillId="0" borderId="24" xfId="0" applyFont="1" applyBorder="1" applyAlignment="1">
      <alignment wrapText="1"/>
    </xf>
    <xf numFmtId="3" fontId="11" fillId="0" borderId="24" xfId="1" applyNumberFormat="1" applyFont="1" applyBorder="1" applyAlignment="1">
      <alignment horizontal="right" wrapText="1"/>
    </xf>
    <xf numFmtId="0" fontId="23" fillId="0" borderId="22" xfId="0" applyFont="1" applyBorder="1" applyAlignment="1">
      <alignment horizontal="center"/>
    </xf>
    <xf numFmtId="0" fontId="23" fillId="0" borderId="21" xfId="0" applyFont="1" applyBorder="1" applyAlignment="1">
      <alignment wrapText="1"/>
    </xf>
    <xf numFmtId="0" fontId="22" fillId="0" borderId="25" xfId="0" applyFont="1" applyBorder="1" applyAlignment="1">
      <alignment vertical="top" wrapText="1"/>
    </xf>
    <xf numFmtId="0" fontId="21" fillId="0" borderId="9" xfId="0" applyFont="1" applyBorder="1"/>
    <xf numFmtId="0" fontId="21" fillId="0" borderId="21" xfId="0" applyFont="1" applyBorder="1" applyAlignment="1">
      <alignment wrapText="1"/>
    </xf>
    <xf numFmtId="0" fontId="23" fillId="0" borderId="12" xfId="0" applyFont="1" applyBorder="1" applyAlignment="1">
      <alignment horizontal="center"/>
    </xf>
    <xf numFmtId="3" fontId="23" fillId="0" borderId="0" xfId="0" applyNumberFormat="1" applyFont="1"/>
    <xf numFmtId="3" fontId="11" fillId="0" borderId="0" xfId="1" applyNumberFormat="1" applyFont="1" applyBorder="1" applyAlignment="1">
      <alignment horizontal="right"/>
    </xf>
    <xf numFmtId="0" fontId="21" fillId="0" borderId="26" xfId="0" applyFont="1" applyBorder="1" applyAlignment="1">
      <alignment horizontal="center"/>
    </xf>
    <xf numFmtId="3" fontId="11" fillId="0" borderId="0" xfId="1" applyNumberFormat="1" applyFont="1" applyAlignment="1">
      <alignment horizontal="right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7" xfId="0" applyFont="1" applyBorder="1" applyAlignment="1">
      <alignment wrapText="1"/>
    </xf>
    <xf numFmtId="3" fontId="11" fillId="0" borderId="0" xfId="1" applyNumberFormat="1" applyFont="1" applyBorder="1" applyAlignment="1">
      <alignment horizontal="justify" vertical="center"/>
    </xf>
    <xf numFmtId="165" fontId="20" fillId="0" borderId="15" xfId="1" applyNumberFormat="1" applyFont="1" applyBorder="1"/>
    <xf numFmtId="0" fontId="11" fillId="0" borderId="27" xfId="0" applyFont="1" applyBorder="1" applyAlignment="1">
      <alignment vertical="top" wrapText="1"/>
    </xf>
    <xf numFmtId="3" fontId="11" fillId="0" borderId="27" xfId="0" applyNumberFormat="1" applyFont="1" applyBorder="1" applyAlignment="1">
      <alignment horizontal="right" vertical="top" wrapText="1"/>
    </xf>
    <xf numFmtId="0" fontId="22" fillId="0" borderId="21" xfId="0" applyFont="1" applyBorder="1" applyAlignment="1">
      <alignment vertical="top" wrapText="1"/>
    </xf>
    <xf numFmtId="3" fontId="22" fillId="0" borderId="21" xfId="0" applyNumberFormat="1" applyFont="1" applyBorder="1" applyAlignment="1">
      <alignment horizontal="right" vertical="top"/>
    </xf>
    <xf numFmtId="0" fontId="22" fillId="0" borderId="21" xfId="0" applyFont="1" applyBorder="1" applyAlignment="1">
      <alignment horizontal="justify" vertical="top" wrapText="1"/>
    </xf>
    <xf numFmtId="3" fontId="22" fillId="0" borderId="21" xfId="0" applyNumberFormat="1" applyFont="1" applyBorder="1" applyAlignment="1">
      <alignment horizontal="right" vertical="top" wrapText="1"/>
    </xf>
    <xf numFmtId="0" fontId="11" fillId="0" borderId="21" xfId="0" applyFont="1" applyBorder="1" applyAlignment="1">
      <alignment vertical="top" wrapText="1"/>
    </xf>
    <xf numFmtId="3" fontId="11" fillId="0" borderId="21" xfId="0" applyNumberFormat="1" applyFont="1" applyBorder="1" applyAlignment="1">
      <alignment horizontal="right" vertical="top" wrapText="1"/>
    </xf>
    <xf numFmtId="0" fontId="11" fillId="0" borderId="21" xfId="0" applyFont="1" applyBorder="1" applyAlignment="1">
      <alignment vertical="top"/>
    </xf>
    <xf numFmtId="3" fontId="11" fillId="0" borderId="21" xfId="1" applyNumberFormat="1" applyFont="1" applyBorder="1" applyAlignment="1">
      <alignment horizontal="right" vertical="top"/>
    </xf>
    <xf numFmtId="0" fontId="22" fillId="2" borderId="21" xfId="0" applyFont="1" applyFill="1" applyBorder="1" applyAlignment="1">
      <alignment vertical="top" wrapText="1"/>
    </xf>
    <xf numFmtId="3" fontId="11" fillId="2" borderId="21" xfId="1" applyNumberFormat="1" applyFont="1" applyFill="1" applyBorder="1" applyAlignment="1">
      <alignment horizontal="right" vertical="top"/>
    </xf>
    <xf numFmtId="3" fontId="11" fillId="0" borderId="21" xfId="0" applyNumberFormat="1" applyFont="1" applyBorder="1" applyAlignment="1">
      <alignment horizontal="right" vertical="top"/>
    </xf>
    <xf numFmtId="0" fontId="22" fillId="0" borderId="21" xfId="16" applyFont="1" applyFill="1" applyBorder="1" applyAlignment="1">
      <alignment vertical="top" wrapText="1"/>
    </xf>
    <xf numFmtId="3" fontId="22" fillId="0" borderId="21" xfId="16" applyNumberFormat="1" applyFont="1" applyFill="1" applyBorder="1" applyAlignment="1">
      <alignment horizontal="right" vertical="top" wrapText="1"/>
    </xf>
    <xf numFmtId="0" fontId="24" fillId="2" borderId="21" xfId="0" applyFont="1" applyFill="1" applyBorder="1" applyAlignment="1">
      <alignment vertical="top" wrapText="1"/>
    </xf>
    <xf numFmtId="0" fontId="22" fillId="0" borderId="21" xfId="0" applyFont="1" applyFill="1" applyBorder="1" applyAlignment="1">
      <alignment vertical="top" wrapText="1"/>
    </xf>
    <xf numFmtId="3" fontId="22" fillId="0" borderId="21" xfId="0" applyNumberFormat="1" applyFont="1" applyFill="1" applyBorder="1" applyAlignment="1">
      <alignment horizontal="right" vertical="top" wrapText="1"/>
    </xf>
    <xf numFmtId="0" fontId="22" fillId="0" borderId="21" xfId="0" applyFont="1" applyBorder="1" applyAlignment="1">
      <alignment horizontal="left" vertical="top" wrapText="1"/>
    </xf>
    <xf numFmtId="3" fontId="22" fillId="2" borderId="21" xfId="0" applyNumberFormat="1" applyFont="1" applyFill="1" applyBorder="1" applyAlignment="1">
      <alignment horizontal="right" vertical="top" wrapText="1"/>
    </xf>
    <xf numFmtId="3" fontId="22" fillId="0" borderId="21" xfId="1" applyNumberFormat="1" applyFont="1" applyFill="1" applyBorder="1" applyAlignment="1">
      <alignment horizontal="right" vertical="top" wrapText="1"/>
    </xf>
    <xf numFmtId="0" fontId="22" fillId="0" borderId="21" xfId="14" applyFont="1" applyFill="1" applyBorder="1" applyAlignment="1">
      <alignment horizontal="left" vertical="top" wrapText="1"/>
    </xf>
    <xf numFmtId="49" fontId="22" fillId="0" borderId="21" xfId="0" applyNumberFormat="1" applyFont="1" applyFill="1" applyBorder="1" applyAlignment="1">
      <alignment vertical="top" wrapText="1"/>
    </xf>
    <xf numFmtId="3" fontId="22" fillId="0" borderId="21" xfId="0" applyNumberFormat="1" applyFont="1" applyBorder="1" applyAlignment="1">
      <alignment horizontal="right" vertical="top" shrinkToFit="1"/>
    </xf>
    <xf numFmtId="3" fontId="22" fillId="0" borderId="21" xfId="1" applyNumberFormat="1" applyFont="1" applyBorder="1" applyAlignment="1">
      <alignment horizontal="right" vertical="top" wrapText="1"/>
    </xf>
    <xf numFmtId="49" fontId="22" fillId="0" borderId="21" xfId="0" applyNumberFormat="1" applyFont="1" applyBorder="1" applyAlignment="1">
      <alignment horizontal="left" vertical="top" wrapText="1"/>
    </xf>
    <xf numFmtId="0" fontId="21" fillId="0" borderId="21" xfId="0" applyFont="1" applyBorder="1"/>
    <xf numFmtId="0" fontId="11" fillId="0" borderId="25" xfId="0" applyFont="1" applyBorder="1"/>
    <xf numFmtId="0" fontId="11" fillId="0" borderId="21" xfId="0" applyFont="1" applyFill="1" applyBorder="1" applyAlignment="1">
      <alignment vertical="top" wrapText="1"/>
    </xf>
    <xf numFmtId="3" fontId="11" fillId="0" borderId="21" xfId="0" applyNumberFormat="1" applyFont="1" applyFill="1" applyBorder="1" applyAlignment="1">
      <alignment horizontal="right" vertical="top" wrapText="1"/>
    </xf>
    <xf numFmtId="0" fontId="23" fillId="2" borderId="21" xfId="0" applyFont="1" applyFill="1" applyBorder="1"/>
    <xf numFmtId="0" fontId="21" fillId="0" borderId="25" xfId="0" applyFont="1" applyBorder="1"/>
    <xf numFmtId="0" fontId="22" fillId="0" borderId="21" xfId="0" applyFont="1" applyFill="1" applyBorder="1" applyAlignment="1">
      <alignment horizontal="left" vertical="top" wrapText="1"/>
    </xf>
    <xf numFmtId="0" fontId="22" fillId="0" borderId="21" xfId="0" applyFont="1" applyFill="1" applyBorder="1" applyAlignment="1">
      <alignment vertical="top" wrapText="1" readingOrder="1"/>
    </xf>
    <xf numFmtId="3" fontId="22" fillId="0" borderId="21" xfId="0" applyNumberFormat="1" applyFont="1" applyFill="1" applyBorder="1" applyAlignment="1">
      <alignment horizontal="right" vertical="top"/>
    </xf>
    <xf numFmtId="0" fontId="11" fillId="0" borderId="21" xfId="0" applyFont="1" applyBorder="1" applyAlignment="1">
      <alignment horizontal="left" vertical="top"/>
    </xf>
    <xf numFmtId="0" fontId="11" fillId="0" borderId="28" xfId="0" applyFont="1" applyBorder="1"/>
    <xf numFmtId="0" fontId="22" fillId="0" borderId="24" xfId="0" applyFont="1" applyBorder="1" applyAlignment="1">
      <alignment vertical="top" wrapText="1"/>
    </xf>
    <xf numFmtId="3" fontId="22" fillId="0" borderId="24" xfId="0" applyNumberFormat="1" applyFont="1" applyBorder="1" applyAlignment="1">
      <alignment horizontal="right" vertical="top" wrapText="1"/>
    </xf>
    <xf numFmtId="0" fontId="33" fillId="0" borderId="0" xfId="0" applyFont="1" applyAlignment="1">
      <alignment wrapText="1"/>
    </xf>
    <xf numFmtId="0" fontId="34" fillId="0" borderId="0" xfId="0" applyFont="1"/>
    <xf numFmtId="3" fontId="33" fillId="0" borderId="0" xfId="0" applyNumberFormat="1" applyFont="1"/>
    <xf numFmtId="0" fontId="33" fillId="0" borderId="0" xfId="0" applyFont="1"/>
    <xf numFmtId="0" fontId="23" fillId="0" borderId="29" xfId="0" applyFont="1" applyBorder="1" applyAlignment="1">
      <alignment wrapText="1"/>
    </xf>
    <xf numFmtId="3" fontId="11" fillId="0" borderId="11" xfId="1" applyNumberFormat="1" applyFont="1" applyBorder="1" applyAlignment="1">
      <alignment horizontal="right"/>
    </xf>
    <xf numFmtId="0" fontId="21" fillId="0" borderId="30" xfId="0" applyFont="1" applyBorder="1"/>
    <xf numFmtId="0" fontId="22" fillId="0" borderId="0" xfId="0" applyFont="1" applyBorder="1" applyAlignment="1">
      <alignment vertical="top" wrapText="1"/>
    </xf>
    <xf numFmtId="3" fontId="23" fillId="0" borderId="0" xfId="1" applyNumberFormat="1" applyFont="1" applyBorder="1"/>
    <xf numFmtId="0" fontId="23" fillId="0" borderId="0" xfId="0" applyFont="1" applyBorder="1"/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left" wrapText="1"/>
    </xf>
    <xf numFmtId="0" fontId="11" fillId="0" borderId="27" xfId="0" applyFont="1" applyBorder="1" applyAlignment="1">
      <alignment horizontal="left"/>
    </xf>
    <xf numFmtId="3" fontId="11" fillId="0" borderId="27" xfId="1" applyNumberFormat="1" applyFont="1" applyBorder="1" applyAlignment="1">
      <alignment horizontal="right" wrapText="1"/>
    </xf>
    <xf numFmtId="0" fontId="21" fillId="0" borderId="27" xfId="0" applyFont="1" applyBorder="1" applyAlignment="1">
      <alignment horizontal="center"/>
    </xf>
    <xf numFmtId="0" fontId="21" fillId="0" borderId="27" xfId="0" applyFont="1" applyBorder="1" applyAlignment="1">
      <alignment wrapText="1"/>
    </xf>
    <xf numFmtId="0" fontId="13" fillId="0" borderId="27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1" fillId="0" borderId="21" xfId="0" applyFont="1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1" fillId="2" borderId="21" xfId="0" applyFont="1" applyFill="1" applyBorder="1" applyAlignment="1">
      <alignment horizontal="left" wrapText="1"/>
    </xf>
    <xf numFmtId="0" fontId="21" fillId="2" borderId="21" xfId="0" applyFont="1" applyFill="1" applyBorder="1" applyAlignment="1">
      <alignment horizontal="center"/>
    </xf>
    <xf numFmtId="0" fontId="21" fillId="2" borderId="21" xfId="0" applyFont="1" applyFill="1" applyBorder="1" applyAlignment="1">
      <alignment wrapText="1"/>
    </xf>
    <xf numFmtId="0" fontId="21" fillId="2" borderId="21" xfId="0" applyFont="1" applyFill="1" applyBorder="1"/>
    <xf numFmtId="0" fontId="22" fillId="2" borderId="21" xfId="0" applyFont="1" applyFill="1" applyBorder="1" applyAlignment="1">
      <alignment horizontal="left" vertical="top" wrapText="1"/>
    </xf>
    <xf numFmtId="0" fontId="21" fillId="0" borderId="21" xfId="0" applyFont="1" applyFill="1" applyBorder="1" applyAlignment="1">
      <alignment horizontal="center"/>
    </xf>
    <xf numFmtId="0" fontId="21" fillId="0" borderId="21" xfId="0" applyFont="1" applyFill="1" applyBorder="1" applyAlignment="1">
      <alignment wrapText="1"/>
    </xf>
    <xf numFmtId="0" fontId="21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left" wrapText="1"/>
    </xf>
    <xf numFmtId="0" fontId="13" fillId="0" borderId="24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19" fillId="0" borderId="0" xfId="0" applyFont="1"/>
    <xf numFmtId="0" fontId="6" fillId="0" borderId="31" xfId="0" applyFont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/>
    </xf>
    <xf numFmtId="0" fontId="36" fillId="0" borderId="18" xfId="0" applyFont="1" applyFill="1" applyBorder="1" applyAlignment="1">
      <alignment horizontal="center" wrapText="1"/>
    </xf>
    <xf numFmtId="0" fontId="35" fillId="0" borderId="18" xfId="0" applyFont="1" applyFill="1" applyBorder="1" applyAlignment="1">
      <alignment horizontal="center" wrapText="1"/>
    </xf>
    <xf numFmtId="0" fontId="37" fillId="0" borderId="0" xfId="0" applyFont="1"/>
    <xf numFmtId="3" fontId="37" fillId="0" borderId="0" xfId="1" applyNumberFormat="1" applyFont="1"/>
    <xf numFmtId="0" fontId="38" fillId="0" borderId="0" xfId="0" applyFont="1" applyAlignment="1">
      <alignment horizontal="center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37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7" fillId="0" borderId="0" xfId="0" applyFont="1" applyAlignment="1">
      <alignment vertical="top" wrapText="1"/>
    </xf>
    <xf numFmtId="3" fontId="19" fillId="0" borderId="0" xfId="1" applyNumberFormat="1" applyFont="1" applyAlignment="1">
      <alignment horizontal="right"/>
    </xf>
    <xf numFmtId="0" fontId="39" fillId="0" borderId="0" xfId="0" applyFont="1" applyAlignment="1">
      <alignment wrapText="1"/>
    </xf>
    <xf numFmtId="3" fontId="39" fillId="0" borderId="0" xfId="1" applyNumberFormat="1" applyFont="1"/>
    <xf numFmtId="0" fontId="25" fillId="0" borderId="33" xfId="0" applyFont="1" applyBorder="1" applyAlignment="1">
      <alignment horizontal="center"/>
    </xf>
    <xf numFmtId="0" fontId="22" fillId="0" borderId="33" xfId="0" applyFont="1" applyBorder="1" applyAlignment="1">
      <alignment vertical="top" wrapText="1"/>
    </xf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21" fillId="0" borderId="36" xfId="0" applyFont="1" applyBorder="1" applyAlignment="1">
      <alignment horizontal="center"/>
    </xf>
    <xf numFmtId="0" fontId="21" fillId="0" borderId="37" xfId="0" applyFont="1" applyBorder="1" applyAlignment="1">
      <alignment horizontal="center"/>
    </xf>
    <xf numFmtId="0" fontId="21" fillId="0" borderId="27" xfId="0" applyFont="1" applyBorder="1" applyAlignment="1">
      <alignment horizontal="justify" wrapText="1"/>
    </xf>
    <xf numFmtId="0" fontId="21" fillId="0" borderId="25" xfId="0" applyFont="1" applyBorder="1" applyAlignment="1">
      <alignment horizontal="center"/>
    </xf>
    <xf numFmtId="0" fontId="11" fillId="0" borderId="38" xfId="0" applyFont="1" applyBorder="1" applyAlignment="1">
      <alignment wrapText="1"/>
    </xf>
    <xf numFmtId="0" fontId="23" fillId="0" borderId="21" xfId="0" applyFont="1" applyBorder="1" applyAlignment="1">
      <alignment horizontal="center"/>
    </xf>
    <xf numFmtId="0" fontId="23" fillId="0" borderId="38" xfId="0" applyFont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23" fillId="0" borderId="40" xfId="0" applyFont="1" applyBorder="1" applyAlignment="1">
      <alignment horizontal="center"/>
    </xf>
    <xf numFmtId="0" fontId="23" fillId="0" borderId="41" xfId="0" applyFont="1" applyBorder="1" applyAlignment="1">
      <alignment horizontal="center"/>
    </xf>
    <xf numFmtId="0" fontId="23" fillId="0" borderId="21" xfId="0" applyFont="1" applyBorder="1" applyAlignment="1">
      <alignment horizontal="justify"/>
    </xf>
    <xf numFmtId="0" fontId="23" fillId="0" borderId="42" xfId="0" applyFont="1" applyBorder="1" applyAlignment="1">
      <alignment horizontal="center"/>
    </xf>
    <xf numFmtId="0" fontId="23" fillId="0" borderId="43" xfId="0" applyFont="1" applyBorder="1" applyAlignment="1">
      <alignment horizontal="center"/>
    </xf>
    <xf numFmtId="0" fontId="23" fillId="0" borderId="21" xfId="0" applyFont="1" applyBorder="1" applyAlignment="1">
      <alignment horizontal="justify" wrapText="1"/>
    </xf>
    <xf numFmtId="0" fontId="21" fillId="0" borderId="38" xfId="0" applyFont="1" applyBorder="1" applyAlignment="1">
      <alignment horizontal="center"/>
    </xf>
    <xf numFmtId="0" fontId="21" fillId="0" borderId="39" xfId="0" applyFont="1" applyBorder="1" applyAlignment="1">
      <alignment horizontal="center"/>
    </xf>
    <xf numFmtId="0" fontId="21" fillId="0" borderId="40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21" fillId="0" borderId="21" xfId="0" applyFont="1" applyBorder="1" applyAlignment="1">
      <alignment horizontal="justify" wrapText="1"/>
    </xf>
    <xf numFmtId="0" fontId="21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1" fillId="2" borderId="3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40" xfId="0" applyFont="1" applyFill="1" applyBorder="1" applyAlignment="1">
      <alignment horizontal="center"/>
    </xf>
    <xf numFmtId="0" fontId="21" fillId="2" borderId="41" xfId="0" applyFont="1" applyFill="1" applyBorder="1" applyAlignment="1">
      <alignment horizontal="center"/>
    </xf>
    <xf numFmtId="0" fontId="21" fillId="2" borderId="42" xfId="0" applyFont="1" applyFill="1" applyBorder="1" applyAlignment="1">
      <alignment horizontal="center"/>
    </xf>
    <xf numFmtId="0" fontId="21" fillId="2" borderId="43" xfId="0" applyFont="1" applyFill="1" applyBorder="1" applyAlignment="1">
      <alignment horizontal="center"/>
    </xf>
    <xf numFmtId="0" fontId="21" fillId="0" borderId="21" xfId="0" applyFont="1" applyBorder="1" applyAlignment="1">
      <alignment horizontal="justify"/>
    </xf>
    <xf numFmtId="0" fontId="21" fillId="2" borderId="21" xfId="0" applyFont="1" applyFill="1" applyBorder="1" applyAlignment="1">
      <alignment horizontal="justify" wrapText="1"/>
    </xf>
    <xf numFmtId="0" fontId="23" fillId="0" borderId="21" xfId="0" applyFont="1" applyFill="1" applyBorder="1" applyAlignment="1">
      <alignment horizontal="center"/>
    </xf>
    <xf numFmtId="0" fontId="23" fillId="0" borderId="38" xfId="0" applyFont="1" applyFill="1" applyBorder="1" applyAlignment="1">
      <alignment horizontal="center"/>
    </xf>
    <xf numFmtId="0" fontId="23" fillId="0" borderId="39" xfId="0" applyFont="1" applyFill="1" applyBorder="1" applyAlignment="1">
      <alignment horizontal="center"/>
    </xf>
    <xf numFmtId="0" fontId="23" fillId="0" borderId="40" xfId="0" applyFont="1" applyFill="1" applyBorder="1" applyAlignment="1">
      <alignment horizontal="center"/>
    </xf>
    <xf numFmtId="0" fontId="23" fillId="0" borderId="41" xfId="0" applyFont="1" applyFill="1" applyBorder="1" applyAlignment="1">
      <alignment horizontal="center"/>
    </xf>
    <xf numFmtId="0" fontId="23" fillId="0" borderId="42" xfId="0" applyFont="1" applyFill="1" applyBorder="1" applyAlignment="1">
      <alignment horizontal="center"/>
    </xf>
    <xf numFmtId="0" fontId="23" fillId="0" borderId="21" xfId="0" applyFont="1" applyFill="1" applyBorder="1" applyAlignment="1">
      <alignment horizontal="justify" wrapText="1"/>
    </xf>
    <xf numFmtId="0" fontId="23" fillId="2" borderId="21" xfId="0" applyFont="1" applyFill="1" applyBorder="1" applyAlignment="1">
      <alignment horizontal="center"/>
    </xf>
    <xf numFmtId="0" fontId="23" fillId="2" borderId="38" xfId="0" applyFont="1" applyFill="1" applyBorder="1" applyAlignment="1">
      <alignment horizontal="center"/>
    </xf>
    <xf numFmtId="0" fontId="23" fillId="2" borderId="39" xfId="0" applyFont="1" applyFill="1" applyBorder="1" applyAlignment="1">
      <alignment horizontal="center"/>
    </xf>
    <xf numFmtId="0" fontId="23" fillId="2" borderId="40" xfId="0" applyFont="1" applyFill="1" applyBorder="1" applyAlignment="1">
      <alignment horizontal="center"/>
    </xf>
    <xf numFmtId="0" fontId="23" fillId="2" borderId="41" xfId="0" applyFont="1" applyFill="1" applyBorder="1" applyAlignment="1">
      <alignment horizontal="center"/>
    </xf>
    <xf numFmtId="0" fontId="23" fillId="2" borderId="21" xfId="0" applyFont="1" applyFill="1" applyBorder="1" applyAlignment="1">
      <alignment horizontal="justify" wrapText="1"/>
    </xf>
    <xf numFmtId="0" fontId="23" fillId="0" borderId="21" xfId="0" applyFont="1" applyBorder="1"/>
    <xf numFmtId="0" fontId="11" fillId="0" borderId="40" xfId="0" applyFont="1" applyBorder="1"/>
    <xf numFmtId="0" fontId="21" fillId="0" borderId="38" xfId="0" applyFont="1" applyBorder="1"/>
    <xf numFmtId="0" fontId="21" fillId="0" borderId="39" xfId="0" applyFont="1" applyBorder="1"/>
    <xf numFmtId="0" fontId="21" fillId="0" borderId="40" xfId="0" applyFont="1" applyBorder="1"/>
    <xf numFmtId="0" fontId="21" fillId="0" borderId="41" xfId="0" applyFont="1" applyBorder="1"/>
    <xf numFmtId="0" fontId="11" fillId="0" borderId="38" xfId="0" applyFont="1" applyBorder="1"/>
    <xf numFmtId="0" fontId="23" fillId="0" borderId="21" xfId="0" applyFont="1" applyFill="1" applyBorder="1" applyAlignment="1">
      <alignment horizontal="justify"/>
    </xf>
    <xf numFmtId="0" fontId="21" fillId="0" borderId="28" xfId="0" applyFont="1" applyBorder="1"/>
    <xf numFmtId="0" fontId="23" fillId="0" borderId="24" xfId="0" applyFont="1" applyBorder="1" applyAlignment="1">
      <alignment horizontal="center"/>
    </xf>
    <xf numFmtId="0" fontId="23" fillId="0" borderId="44" xfId="0" applyFont="1" applyBorder="1" applyAlignment="1">
      <alignment horizontal="center"/>
    </xf>
    <xf numFmtId="0" fontId="23" fillId="0" borderId="45" xfId="0" applyFont="1" applyBorder="1" applyAlignment="1">
      <alignment horizontal="center"/>
    </xf>
    <xf numFmtId="0" fontId="23" fillId="0" borderId="46" xfId="0" applyFont="1" applyBorder="1" applyAlignment="1">
      <alignment horizontal="center"/>
    </xf>
    <xf numFmtId="0" fontId="23" fillId="0" borderId="47" xfId="0" applyFont="1" applyBorder="1" applyAlignment="1">
      <alignment horizontal="center"/>
    </xf>
    <xf numFmtId="0" fontId="23" fillId="0" borderId="24" xfId="0" applyFont="1" applyBorder="1" applyAlignment="1">
      <alignment horizontal="justify"/>
    </xf>
    <xf numFmtId="3" fontId="22" fillId="0" borderId="27" xfId="0" applyNumberFormat="1" applyFont="1" applyBorder="1" applyAlignment="1">
      <alignment horizontal="right"/>
    </xf>
    <xf numFmtId="0" fontId="23" fillId="0" borderId="27" xfId="0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0" fontId="23" fillId="0" borderId="35" xfId="0" applyFont="1" applyBorder="1" applyAlignment="1">
      <alignment horizontal="center"/>
    </xf>
    <xf numFmtId="0" fontId="23" fillId="0" borderId="36" xfId="0" applyFont="1" applyBorder="1" applyAlignment="1">
      <alignment horizontal="center"/>
    </xf>
    <xf numFmtId="0" fontId="23" fillId="0" borderId="37" xfId="0" applyFont="1" applyBorder="1" applyAlignment="1">
      <alignment horizontal="center"/>
    </xf>
    <xf numFmtId="0" fontId="23" fillId="0" borderId="48" xfId="0" applyFont="1" applyBorder="1" applyAlignment="1">
      <alignment horizontal="center"/>
    </xf>
    <xf numFmtId="0" fontId="23" fillId="0" borderId="49" xfId="0" applyFont="1" applyBorder="1" applyAlignment="1">
      <alignment horizontal="center"/>
    </xf>
    <xf numFmtId="0" fontId="23" fillId="0" borderId="27" xfId="0" applyFont="1" applyBorder="1" applyAlignment="1">
      <alignment wrapText="1"/>
    </xf>
    <xf numFmtId="3" fontId="22" fillId="0" borderId="21" xfId="0" applyNumberFormat="1" applyFont="1" applyBorder="1" applyAlignment="1">
      <alignment horizontal="right"/>
    </xf>
    <xf numFmtId="0" fontId="23" fillId="0" borderId="50" xfId="0" applyFont="1" applyBorder="1" applyAlignment="1">
      <alignment horizontal="center"/>
    </xf>
    <xf numFmtId="3" fontId="22" fillId="2" borderId="21" xfId="0" applyNumberFormat="1" applyFont="1" applyFill="1" applyBorder="1" applyAlignment="1">
      <alignment horizontal="right"/>
    </xf>
    <xf numFmtId="0" fontId="23" fillId="2" borderId="42" xfId="0" applyFont="1" applyFill="1" applyBorder="1" applyAlignment="1">
      <alignment horizontal="center"/>
    </xf>
    <xf numFmtId="0" fontId="23" fillId="2" borderId="21" xfId="0" applyFont="1" applyFill="1" applyBorder="1" applyAlignment="1">
      <alignment wrapText="1"/>
    </xf>
    <xf numFmtId="49" fontId="22" fillId="0" borderId="21" xfId="0" applyNumberFormat="1" applyFont="1" applyBorder="1" applyAlignment="1">
      <alignment horizontal="left" wrapText="1"/>
    </xf>
    <xf numFmtId="0" fontId="23" fillId="0" borderId="25" xfId="0" applyFont="1" applyBorder="1"/>
    <xf numFmtId="49" fontId="22" fillId="0" borderId="21" xfId="0" applyNumberFormat="1" applyFont="1" applyBorder="1" applyAlignment="1">
      <alignment horizontal="left"/>
    </xf>
    <xf numFmtId="0" fontId="23" fillId="0" borderId="21" xfId="0" applyFont="1" applyFill="1" applyBorder="1" applyAlignment="1">
      <alignment wrapText="1"/>
    </xf>
    <xf numFmtId="49" fontId="22" fillId="2" borderId="21" xfId="0" applyNumberFormat="1" applyFont="1" applyFill="1" applyBorder="1" applyAlignment="1">
      <alignment horizontal="left"/>
    </xf>
    <xf numFmtId="0" fontId="23" fillId="0" borderId="50" xfId="0" applyFont="1" applyFill="1" applyBorder="1" applyAlignment="1">
      <alignment horizontal="center"/>
    </xf>
    <xf numFmtId="49" fontId="22" fillId="2" borderId="21" xfId="0" applyNumberFormat="1" applyFont="1" applyFill="1" applyBorder="1" applyAlignment="1">
      <alignment horizontal="left" wrapText="1"/>
    </xf>
    <xf numFmtId="0" fontId="22" fillId="2" borderId="21" xfId="0" applyFont="1" applyFill="1" applyBorder="1" applyAlignment="1">
      <alignment horizontal="left" wrapText="1"/>
    </xf>
    <xf numFmtId="3" fontId="11" fillId="2" borderId="21" xfId="1" applyNumberFormat="1" applyFont="1" applyFill="1" applyBorder="1" applyAlignment="1">
      <alignment horizontal="right"/>
    </xf>
    <xf numFmtId="0" fontId="22" fillId="0" borderId="21" xfId="0" applyFont="1" applyBorder="1" applyAlignment="1">
      <alignment horizontal="left" wrapText="1"/>
    </xf>
    <xf numFmtId="0" fontId="21" fillId="0" borderId="50" xfId="0" applyFont="1" applyBorder="1" applyAlignment="1">
      <alignment horizontal="center"/>
    </xf>
    <xf numFmtId="49" fontId="22" fillId="0" borderId="24" xfId="0" applyNumberFormat="1" applyFont="1" applyBorder="1" applyAlignment="1">
      <alignment horizontal="left" wrapText="1"/>
    </xf>
    <xf numFmtId="3" fontId="22" fillId="0" borderId="24" xfId="0" applyNumberFormat="1" applyFont="1" applyBorder="1" applyAlignment="1">
      <alignment horizontal="right"/>
    </xf>
    <xf numFmtId="0" fontId="23" fillId="0" borderId="24" xfId="0" applyFont="1" applyBorder="1" applyAlignment="1">
      <alignment wrapText="1"/>
    </xf>
    <xf numFmtId="0" fontId="4" fillId="0" borderId="51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6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25" fillId="0" borderId="58" xfId="0" applyFont="1" applyBorder="1" applyAlignment="1">
      <alignment horizontal="center"/>
    </xf>
    <xf numFmtId="0" fontId="25" fillId="0" borderId="59" xfId="0" applyFont="1" applyBorder="1" applyAlignment="1">
      <alignment horizontal="center"/>
    </xf>
    <xf numFmtId="0" fontId="25" fillId="0" borderId="59" xfId="0" applyFont="1" applyBorder="1" applyAlignment="1">
      <alignment wrapText="1"/>
    </xf>
    <xf numFmtId="0" fontId="22" fillId="0" borderId="58" xfId="0" applyFont="1" applyBorder="1" applyAlignment="1">
      <alignment wrapText="1"/>
    </xf>
    <xf numFmtId="3" fontId="23" fillId="0" borderId="60" xfId="1" applyNumberFormat="1" applyFont="1" applyBorder="1" applyAlignment="1">
      <alignment horizontal="right"/>
    </xf>
    <xf numFmtId="0" fontId="23" fillId="0" borderId="58" xfId="0" applyFont="1" applyBorder="1" applyAlignment="1">
      <alignment horizontal="center"/>
    </xf>
    <xf numFmtId="0" fontId="23" fillId="0" borderId="59" xfId="0" applyFont="1" applyBorder="1" applyAlignment="1">
      <alignment horizontal="center"/>
    </xf>
    <xf numFmtId="0" fontId="23" fillId="0" borderId="61" xfId="0" applyFont="1" applyBorder="1" applyAlignment="1">
      <alignment horizontal="center"/>
    </xf>
    <xf numFmtId="0" fontId="23" fillId="0" borderId="60" xfId="0" applyFont="1" applyBorder="1" applyAlignment="1">
      <alignment horizontal="center"/>
    </xf>
    <xf numFmtId="0" fontId="23" fillId="0" borderId="62" xfId="0" applyFont="1" applyBorder="1" applyAlignment="1">
      <alignment horizontal="center"/>
    </xf>
    <xf numFmtId="0" fontId="23" fillId="0" borderId="58" xfId="0" applyFont="1" applyBorder="1" applyAlignment="1">
      <alignment horizontal="justify" wrapText="1"/>
    </xf>
    <xf numFmtId="0" fontId="13" fillId="0" borderId="58" xfId="0" applyFont="1" applyBorder="1" applyAlignment="1">
      <alignment horizontal="center"/>
    </xf>
    <xf numFmtId="0" fontId="21" fillId="0" borderId="51" xfId="0" applyFont="1" applyBorder="1" applyAlignment="1">
      <alignment horizontal="center"/>
    </xf>
    <xf numFmtId="0" fontId="21" fillId="0" borderId="52" xfId="0" applyFont="1" applyBorder="1" applyAlignment="1">
      <alignment horizontal="center"/>
    </xf>
    <xf numFmtId="0" fontId="21" fillId="0" borderId="52" xfId="0" applyFont="1" applyBorder="1" applyAlignment="1">
      <alignment wrapText="1"/>
    </xf>
    <xf numFmtId="0" fontId="22" fillId="0" borderId="51" xfId="0" applyFont="1" applyBorder="1" applyAlignment="1">
      <alignment wrapText="1"/>
    </xf>
    <xf numFmtId="3" fontId="23" fillId="0" borderId="54" xfId="1" applyNumberFormat="1" applyFont="1" applyBorder="1" applyAlignment="1">
      <alignment horizontal="right"/>
    </xf>
    <xf numFmtId="0" fontId="23" fillId="0" borderId="51" xfId="0" applyFont="1" applyBorder="1" applyAlignment="1">
      <alignment horizontal="center"/>
    </xf>
    <xf numFmtId="0" fontId="23" fillId="0" borderId="52" xfId="0" applyFont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23" fillId="0" borderId="54" xfId="0" applyFont="1" applyBorder="1" applyAlignment="1">
      <alignment horizontal="center"/>
    </xf>
    <xf numFmtId="0" fontId="23" fillId="0" borderId="55" xfId="0" applyFont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23" fillId="0" borderId="57" xfId="0" applyFont="1" applyBorder="1" applyAlignment="1">
      <alignment horizontal="center"/>
    </xf>
    <xf numFmtId="0" fontId="23" fillId="0" borderId="51" xfId="0" applyFont="1" applyBorder="1" applyAlignment="1">
      <alignment horizontal="justify" wrapText="1"/>
    </xf>
    <xf numFmtId="0" fontId="13" fillId="0" borderId="51" xfId="0" applyFont="1" applyBorder="1" applyAlignment="1">
      <alignment horizontal="center"/>
    </xf>
    <xf numFmtId="0" fontId="23" fillId="0" borderId="51" xfId="0" applyFont="1" applyBorder="1" applyAlignment="1">
      <alignment wrapText="1"/>
    </xf>
    <xf numFmtId="0" fontId="22" fillId="0" borderId="51" xfId="0" applyFont="1" applyBorder="1" applyAlignment="1"/>
    <xf numFmtId="0" fontId="22" fillId="2" borderId="51" xfId="0" applyFont="1" applyFill="1" applyBorder="1" applyAlignment="1">
      <alignment wrapText="1"/>
    </xf>
    <xf numFmtId="3" fontId="23" fillId="2" borderId="54" xfId="1" applyNumberFormat="1" applyFont="1" applyFill="1" applyBorder="1" applyAlignment="1">
      <alignment horizontal="right"/>
    </xf>
    <xf numFmtId="0" fontId="23" fillId="2" borderId="51" xfId="0" applyFont="1" applyFill="1" applyBorder="1" applyAlignment="1">
      <alignment horizontal="center"/>
    </xf>
    <xf numFmtId="0" fontId="23" fillId="2" borderId="52" xfId="0" applyFont="1" applyFill="1" applyBorder="1" applyAlignment="1">
      <alignment horizontal="center"/>
    </xf>
    <xf numFmtId="0" fontId="23" fillId="2" borderId="53" xfId="0" applyFont="1" applyFill="1" applyBorder="1" applyAlignment="1">
      <alignment horizontal="center"/>
    </xf>
    <xf numFmtId="0" fontId="23" fillId="2" borderId="54" xfId="0" applyFont="1" applyFill="1" applyBorder="1" applyAlignment="1">
      <alignment horizontal="center"/>
    </xf>
    <xf numFmtId="0" fontId="23" fillId="2" borderId="55" xfId="0" applyFont="1" applyFill="1" applyBorder="1" applyAlignment="1">
      <alignment horizontal="center"/>
    </xf>
    <xf numFmtId="0" fontId="23" fillId="2" borderId="56" xfId="0" applyFont="1" applyFill="1" applyBorder="1" applyAlignment="1">
      <alignment horizontal="center"/>
    </xf>
    <xf numFmtId="0" fontId="23" fillId="2" borderId="51" xfId="0" applyFont="1" applyFill="1" applyBorder="1" applyAlignment="1">
      <alignment horizontal="justify" wrapText="1"/>
    </xf>
    <xf numFmtId="0" fontId="22" fillId="2" borderId="51" xfId="0" applyFont="1" applyFill="1" applyBorder="1" applyAlignment="1"/>
    <xf numFmtId="0" fontId="23" fillId="0" borderId="51" xfId="0" applyFont="1" applyBorder="1"/>
    <xf numFmtId="0" fontId="23" fillId="2" borderId="63" xfId="0" applyFont="1" applyFill="1" applyBorder="1" applyAlignment="1">
      <alignment horizontal="center"/>
    </xf>
    <xf numFmtId="0" fontId="21" fillId="0" borderId="51" xfId="0" applyFont="1" applyBorder="1" applyAlignment="1">
      <alignment wrapText="1"/>
    </xf>
    <xf numFmtId="3" fontId="23" fillId="0" borderId="51" xfId="1" applyNumberFormat="1" applyFont="1" applyBorder="1" applyAlignment="1">
      <alignment horizontal="right"/>
    </xf>
    <xf numFmtId="0" fontId="23" fillId="0" borderId="51" xfId="0" applyFont="1" applyBorder="1" applyAlignment="1">
      <alignment horizontal="justify"/>
    </xf>
    <xf numFmtId="3" fontId="23" fillId="2" borderId="51" xfId="1" applyNumberFormat="1" applyFont="1" applyFill="1" applyBorder="1" applyAlignment="1">
      <alignment horizontal="right"/>
    </xf>
    <xf numFmtId="0" fontId="23" fillId="2" borderId="51" xfId="0" applyFont="1" applyFill="1" applyBorder="1" applyAlignment="1">
      <alignment horizontal="justify"/>
    </xf>
    <xf numFmtId="0" fontId="22" fillId="0" borderId="51" xfId="0" applyFont="1" applyFill="1" applyBorder="1" applyAlignment="1">
      <alignment wrapText="1"/>
    </xf>
    <xf numFmtId="0" fontId="28" fillId="0" borderId="51" xfId="0" applyFont="1" applyBorder="1" applyAlignment="1">
      <alignment horizontal="justify"/>
    </xf>
    <xf numFmtId="0" fontId="21" fillId="0" borderId="64" xfId="0" applyFont="1" applyBorder="1" applyAlignment="1">
      <alignment horizontal="center"/>
    </xf>
    <xf numFmtId="0" fontId="21" fillId="0" borderId="64" xfId="0" applyFont="1" applyBorder="1" applyAlignment="1">
      <alignment wrapText="1"/>
    </xf>
    <xf numFmtId="0" fontId="22" fillId="0" borderId="64" xfId="0" applyFont="1" applyBorder="1" applyAlignment="1">
      <alignment wrapText="1"/>
    </xf>
    <xf numFmtId="3" fontId="23" fillId="0" borderId="64" xfId="1" applyNumberFormat="1" applyFont="1" applyBorder="1" applyAlignment="1">
      <alignment horizontal="right"/>
    </xf>
    <xf numFmtId="0" fontId="23" fillId="0" borderId="64" xfId="0" applyFont="1" applyBorder="1" applyAlignment="1">
      <alignment horizontal="center"/>
    </xf>
    <xf numFmtId="0" fontId="23" fillId="0" borderId="65" xfId="0" applyFont="1" applyBorder="1" applyAlignment="1">
      <alignment horizontal="center"/>
    </xf>
    <xf numFmtId="0" fontId="23" fillId="0" borderId="66" xfId="0" applyFont="1" applyBorder="1" applyAlignment="1">
      <alignment horizontal="center"/>
    </xf>
    <xf numFmtId="0" fontId="23" fillId="0" borderId="67" xfId="0" applyFont="1" applyBorder="1" applyAlignment="1">
      <alignment horizontal="center"/>
    </xf>
    <xf numFmtId="0" fontId="23" fillId="0" borderId="68" xfId="0" applyFont="1" applyBorder="1" applyAlignment="1">
      <alignment horizontal="center"/>
    </xf>
    <xf numFmtId="0" fontId="23" fillId="0" borderId="69" xfId="0" applyFont="1" applyBorder="1" applyAlignment="1">
      <alignment horizontal="center"/>
    </xf>
    <xf numFmtId="0" fontId="23" fillId="0" borderId="64" xfId="0" applyFont="1" applyBorder="1" applyAlignment="1">
      <alignment horizontal="justify"/>
    </xf>
    <xf numFmtId="0" fontId="13" fillId="0" borderId="64" xfId="0" applyFont="1" applyBorder="1" applyAlignment="1">
      <alignment horizontal="center"/>
    </xf>
    <xf numFmtId="0" fontId="25" fillId="0" borderId="58" xfId="0" applyFont="1" applyBorder="1" applyAlignment="1">
      <alignment wrapText="1"/>
    </xf>
    <xf numFmtId="0" fontId="22" fillId="3" borderId="58" xfId="0" applyFont="1" applyFill="1" applyBorder="1" applyAlignment="1">
      <alignment vertical="top" wrapText="1"/>
    </xf>
    <xf numFmtId="3" fontId="11" fillId="3" borderId="58" xfId="1" applyNumberFormat="1" applyFont="1" applyFill="1" applyBorder="1" applyAlignment="1">
      <alignment horizontal="right"/>
    </xf>
    <xf numFmtId="0" fontId="21" fillId="0" borderId="58" xfId="0" applyFont="1" applyBorder="1"/>
    <xf numFmtId="0" fontId="21" fillId="0" borderId="59" xfId="0" applyFont="1" applyBorder="1"/>
    <xf numFmtId="0" fontId="21" fillId="0" borderId="61" xfId="0" applyFont="1" applyBorder="1"/>
    <xf numFmtId="0" fontId="21" fillId="0" borderId="60" xfId="0" applyFont="1" applyBorder="1"/>
    <xf numFmtId="0" fontId="21" fillId="0" borderId="62" xfId="0" applyFont="1" applyBorder="1"/>
    <xf numFmtId="0" fontId="21" fillId="0" borderId="58" xfId="0" applyFont="1" applyBorder="1" applyAlignment="1">
      <alignment wrapText="1"/>
    </xf>
    <xf numFmtId="0" fontId="22" fillId="0" borderId="51" xfId="0" applyFont="1" applyFill="1" applyBorder="1" applyAlignment="1">
      <alignment vertical="top" wrapText="1"/>
    </xf>
    <xf numFmtId="3" fontId="22" fillId="0" borderId="51" xfId="1" applyNumberFormat="1" applyFont="1" applyFill="1" applyBorder="1" applyAlignment="1">
      <alignment horizontal="right" vertical="top" wrapText="1"/>
    </xf>
    <xf numFmtId="0" fontId="23" fillId="0" borderId="70" xfId="0" applyFont="1" applyBorder="1" applyAlignment="1">
      <alignment horizontal="center"/>
    </xf>
    <xf numFmtId="0" fontId="22" fillId="0" borderId="51" xfId="0" applyFont="1" applyFill="1" applyBorder="1" applyAlignment="1">
      <alignment horizontal="left" vertical="top" wrapText="1"/>
    </xf>
    <xf numFmtId="0" fontId="22" fillId="3" borderId="51" xfId="0" applyFont="1" applyFill="1" applyBorder="1" applyAlignment="1">
      <alignment vertical="top" wrapText="1"/>
    </xf>
    <xf numFmtId="3" fontId="11" fillId="3" borderId="51" xfId="1" applyNumberFormat="1" applyFont="1" applyFill="1" applyBorder="1" applyAlignment="1">
      <alignment horizontal="right"/>
    </xf>
    <xf numFmtId="0" fontId="21" fillId="0" borderId="53" xfId="0" applyFont="1" applyBorder="1" applyAlignment="1">
      <alignment horizontal="center"/>
    </xf>
    <xf numFmtId="0" fontId="21" fillId="0" borderId="70" xfId="0" applyFont="1" applyBorder="1" applyAlignment="1">
      <alignment horizontal="center"/>
    </xf>
    <xf numFmtId="0" fontId="21" fillId="0" borderId="54" xfId="0" applyFont="1" applyBorder="1" applyAlignment="1">
      <alignment horizontal="center"/>
    </xf>
    <xf numFmtId="0" fontId="21" fillId="0" borderId="55" xfId="0" applyFont="1" applyBorder="1" applyAlignment="1">
      <alignment horizontal="center"/>
    </xf>
    <xf numFmtId="3" fontId="22" fillId="0" borderId="51" xfId="1" applyNumberFormat="1" applyFont="1" applyFill="1" applyBorder="1" applyAlignment="1">
      <alignment horizontal="right" vertical="top" wrapText="1" shrinkToFit="1"/>
    </xf>
    <xf numFmtId="0" fontId="22" fillId="3" borderId="51" xfId="0" applyFont="1" applyFill="1" applyBorder="1" applyAlignment="1">
      <alignment horizontal="left" vertical="top" wrapText="1"/>
    </xf>
    <xf numFmtId="3" fontId="22" fillId="3" borderId="51" xfId="1" applyNumberFormat="1" applyFont="1" applyFill="1" applyBorder="1" applyAlignment="1">
      <alignment horizontal="right" vertical="top" wrapText="1"/>
    </xf>
    <xf numFmtId="0" fontId="23" fillId="0" borderId="52" xfId="0" applyFont="1" applyBorder="1"/>
    <xf numFmtId="0" fontId="23" fillId="0" borderId="53" xfId="0" applyFont="1" applyBorder="1"/>
    <xf numFmtId="0" fontId="23" fillId="0" borderId="54" xfId="0" applyFont="1" applyBorder="1"/>
    <xf numFmtId="0" fontId="23" fillId="0" borderId="55" xfId="0" applyFont="1" applyBorder="1"/>
    <xf numFmtId="0" fontId="23" fillId="0" borderId="51" xfId="0" applyFont="1" applyFill="1" applyBorder="1" applyAlignment="1">
      <alignment wrapText="1"/>
    </xf>
    <xf numFmtId="3" fontId="22" fillId="3" borderId="51" xfId="0" applyNumberFormat="1" applyFont="1" applyFill="1" applyBorder="1" applyAlignment="1">
      <alignment horizontal="right" vertical="top" wrapText="1"/>
    </xf>
    <xf numFmtId="3" fontId="22" fillId="0" borderId="51" xfId="0" applyNumberFormat="1" applyFont="1" applyFill="1" applyBorder="1" applyAlignment="1">
      <alignment horizontal="right" vertical="top" wrapText="1"/>
    </xf>
    <xf numFmtId="0" fontId="22" fillId="0" borderId="51" xfId="0" applyFont="1" applyBorder="1" applyAlignment="1">
      <alignment vertical="top" wrapText="1"/>
    </xf>
    <xf numFmtId="3" fontId="11" fillId="3" borderId="51" xfId="0" applyNumberFormat="1" applyFont="1" applyFill="1" applyBorder="1" applyAlignment="1">
      <alignment horizontal="right"/>
    </xf>
    <xf numFmtId="0" fontId="21" fillId="0" borderId="51" xfId="0" applyFont="1" applyBorder="1"/>
    <xf numFmtId="0" fontId="21" fillId="0" borderId="52" xfId="0" applyFont="1" applyBorder="1"/>
    <xf numFmtId="0" fontId="21" fillId="0" borderId="53" xfId="0" applyFont="1" applyBorder="1"/>
    <xf numFmtId="0" fontId="21" fillId="0" borderId="54" xfId="0" applyFont="1" applyBorder="1"/>
    <xf numFmtId="0" fontId="21" fillId="0" borderId="55" xfId="0" applyFont="1" applyBorder="1"/>
    <xf numFmtId="0" fontId="22" fillId="2" borderId="51" xfId="0" applyFont="1" applyFill="1" applyBorder="1" applyAlignment="1">
      <alignment vertical="top" wrapText="1"/>
    </xf>
    <xf numFmtId="3" fontId="22" fillId="2" borderId="51" xfId="0" applyNumberFormat="1" applyFont="1" applyFill="1" applyBorder="1" applyAlignment="1">
      <alignment horizontal="right" vertical="top" wrapText="1"/>
    </xf>
    <xf numFmtId="0" fontId="23" fillId="2" borderId="51" xfId="0" applyFont="1" applyFill="1" applyBorder="1" applyAlignment="1">
      <alignment wrapText="1"/>
    </xf>
    <xf numFmtId="3" fontId="22" fillId="3" borderId="51" xfId="1" applyNumberFormat="1" applyFont="1" applyFill="1" applyBorder="1" applyAlignment="1">
      <alignment horizontal="right" vertical="top" wrapText="1" shrinkToFit="1"/>
    </xf>
    <xf numFmtId="3" fontId="22" fillId="2" borderId="51" xfId="1" applyNumberFormat="1" applyFont="1" applyFill="1" applyBorder="1" applyAlignment="1">
      <alignment horizontal="right" vertical="top" wrapText="1" shrinkToFit="1"/>
    </xf>
    <xf numFmtId="3" fontId="22" fillId="2" borderId="51" xfId="1" applyNumberFormat="1" applyFont="1" applyFill="1" applyBorder="1" applyAlignment="1">
      <alignment horizontal="right" vertical="top" wrapText="1"/>
    </xf>
    <xf numFmtId="3" fontId="22" fillId="2" borderId="51" xfId="1" applyNumberFormat="1" applyFont="1" applyFill="1" applyBorder="1" applyAlignment="1">
      <alignment horizontal="right" wrapText="1"/>
    </xf>
    <xf numFmtId="0" fontId="22" fillId="3" borderId="51" xfId="0" applyFont="1" applyFill="1" applyBorder="1" applyAlignment="1">
      <alignment wrapText="1"/>
    </xf>
    <xf numFmtId="3" fontId="22" fillId="3" borderId="51" xfId="1" applyNumberFormat="1" applyFont="1" applyFill="1" applyBorder="1" applyAlignment="1">
      <alignment horizontal="right" wrapText="1"/>
    </xf>
    <xf numFmtId="3" fontId="11" fillId="0" borderId="51" xfId="1" applyNumberFormat="1" applyFont="1" applyBorder="1" applyAlignment="1">
      <alignment horizontal="right" wrapText="1"/>
    </xf>
    <xf numFmtId="0" fontId="21" fillId="0" borderId="56" xfId="0" applyFont="1" applyBorder="1" applyAlignment="1">
      <alignment horizontal="center"/>
    </xf>
    <xf numFmtId="0" fontId="22" fillId="3" borderId="51" xfId="0" applyFont="1" applyFill="1" applyBorder="1" applyAlignment="1">
      <alignment vertical="center" wrapText="1"/>
    </xf>
    <xf numFmtId="3" fontId="11" fillId="3" borderId="51" xfId="1" applyNumberFormat="1" applyFont="1" applyFill="1" applyBorder="1" applyAlignment="1">
      <alignment horizontal="right" wrapText="1"/>
    </xf>
    <xf numFmtId="0" fontId="22" fillId="4" borderId="51" xfId="0" applyFont="1" applyFill="1" applyBorder="1" applyAlignment="1">
      <alignment vertical="top" wrapText="1"/>
    </xf>
    <xf numFmtId="3" fontId="22" fillId="4" borderId="51" xfId="1" applyNumberFormat="1" applyFont="1" applyFill="1" applyBorder="1" applyAlignment="1">
      <alignment horizontal="right" vertical="top" wrapText="1" shrinkToFit="1"/>
    </xf>
    <xf numFmtId="3" fontId="22" fillId="4" borderId="51" xfId="1" applyNumberFormat="1" applyFont="1" applyFill="1" applyBorder="1" applyAlignment="1">
      <alignment horizontal="right" vertical="center" wrapText="1"/>
    </xf>
    <xf numFmtId="0" fontId="22" fillId="4" borderId="51" xfId="0" applyFont="1" applyFill="1" applyBorder="1" applyAlignment="1">
      <alignment horizontal="left" vertical="top" wrapText="1"/>
    </xf>
    <xf numFmtId="3" fontId="22" fillId="2" borderId="51" xfId="1" applyNumberFormat="1" applyFont="1" applyFill="1" applyBorder="1" applyAlignment="1">
      <alignment horizontal="right" vertical="center" wrapText="1"/>
    </xf>
    <xf numFmtId="0" fontId="22" fillId="2" borderId="51" xfId="0" applyFont="1" applyFill="1" applyBorder="1" applyAlignment="1">
      <alignment horizontal="left" vertical="top" wrapText="1"/>
    </xf>
    <xf numFmtId="3" fontId="22" fillId="0" borderId="51" xfId="1" applyNumberFormat="1" applyFont="1" applyFill="1" applyBorder="1" applyAlignment="1">
      <alignment horizontal="right" vertical="center" wrapText="1"/>
    </xf>
    <xf numFmtId="0" fontId="22" fillId="4" borderId="51" xfId="0" applyFont="1" applyFill="1" applyBorder="1" applyAlignment="1">
      <alignment vertical="center" wrapText="1"/>
    </xf>
    <xf numFmtId="3" fontId="22" fillId="4" borderId="51" xfId="1" applyNumberFormat="1" applyFont="1" applyFill="1" applyBorder="1" applyAlignment="1">
      <alignment horizontal="right" wrapText="1"/>
    </xf>
    <xf numFmtId="3" fontId="22" fillId="0" borderId="51" xfId="1" applyNumberFormat="1" applyFont="1" applyFill="1" applyBorder="1" applyAlignment="1">
      <alignment horizontal="right" wrapText="1"/>
    </xf>
    <xf numFmtId="0" fontId="22" fillId="4" borderId="51" xfId="0" applyFont="1" applyFill="1" applyBorder="1" applyAlignment="1">
      <alignment wrapText="1"/>
    </xf>
    <xf numFmtId="3" fontId="22" fillId="3" borderId="51" xfId="1" applyNumberFormat="1" applyFont="1" applyFill="1" applyBorder="1" applyAlignment="1">
      <alignment horizontal="right"/>
    </xf>
    <xf numFmtId="3" fontId="22" fillId="4" borderId="51" xfId="1" applyNumberFormat="1" applyFont="1" applyFill="1" applyBorder="1" applyAlignment="1">
      <alignment horizontal="right"/>
    </xf>
    <xf numFmtId="3" fontId="22" fillId="4" borderId="51" xfId="1" applyNumberFormat="1" applyFont="1" applyFill="1" applyBorder="1" applyAlignment="1">
      <alignment horizontal="right" vertical="top" wrapText="1"/>
    </xf>
    <xf numFmtId="0" fontId="23" fillId="0" borderId="56" xfId="0" applyFont="1" applyBorder="1"/>
    <xf numFmtId="0" fontId="23" fillId="0" borderId="63" xfId="0" applyFont="1" applyBorder="1"/>
    <xf numFmtId="0" fontId="23" fillId="2" borderId="56" xfId="0" applyFont="1" applyFill="1" applyBorder="1"/>
    <xf numFmtId="0" fontId="23" fillId="2" borderId="53" xfId="0" applyFont="1" applyFill="1" applyBorder="1"/>
    <xf numFmtId="0" fontId="23" fillId="2" borderId="55" xfId="0" applyFont="1" applyFill="1" applyBorder="1"/>
    <xf numFmtId="0" fontId="23" fillId="2" borderId="57" xfId="0" applyFont="1" applyFill="1" applyBorder="1"/>
    <xf numFmtId="0" fontId="21" fillId="0" borderId="54" xfId="0" applyFont="1" applyBorder="1" applyAlignment="1">
      <alignment wrapText="1"/>
    </xf>
    <xf numFmtId="3" fontId="21" fillId="0" borderId="52" xfId="1" applyNumberFormat="1" applyFont="1" applyBorder="1" applyAlignment="1">
      <alignment horizontal="right"/>
    </xf>
    <xf numFmtId="0" fontId="21" fillId="3" borderId="51" xfId="0" applyFont="1" applyFill="1" applyBorder="1" applyAlignment="1">
      <alignment wrapText="1"/>
    </xf>
    <xf numFmtId="3" fontId="21" fillId="3" borderId="52" xfId="1" applyNumberFormat="1" applyFont="1" applyFill="1" applyBorder="1" applyAlignment="1">
      <alignment horizontal="right"/>
    </xf>
    <xf numFmtId="0" fontId="21" fillId="0" borderId="67" xfId="0" applyFont="1" applyBorder="1" applyAlignment="1">
      <alignment horizontal="center"/>
    </xf>
    <xf numFmtId="0" fontId="21" fillId="0" borderId="67" xfId="0" applyFont="1" applyBorder="1" applyAlignment="1">
      <alignment wrapText="1"/>
    </xf>
    <xf numFmtId="3" fontId="21" fillId="0" borderId="65" xfId="1" applyNumberFormat="1" applyFont="1" applyBorder="1" applyAlignment="1">
      <alignment horizontal="right"/>
    </xf>
    <xf numFmtId="0" fontId="21" fillId="0" borderId="65" xfId="0" applyFont="1" applyBorder="1" applyAlignment="1">
      <alignment horizontal="center"/>
    </xf>
    <xf numFmtId="0" fontId="21" fillId="0" borderId="66" xfId="0" applyFont="1" applyBorder="1" applyAlignment="1">
      <alignment horizontal="center"/>
    </xf>
    <xf numFmtId="0" fontId="21" fillId="0" borderId="68" xfId="0" applyFont="1" applyBorder="1" applyAlignment="1">
      <alignment horizontal="center"/>
    </xf>
    <xf numFmtId="43" fontId="21" fillId="0" borderId="0" xfId="1" applyNumberFormat="1" applyFont="1"/>
    <xf numFmtId="3" fontId="11" fillId="0" borderId="17" xfId="0" applyNumberFormat="1" applyFont="1" applyBorder="1" applyAlignment="1">
      <alignment horizontal="right" wrapText="1"/>
    </xf>
    <xf numFmtId="3" fontId="11" fillId="0" borderId="1" xfId="0" applyNumberFormat="1" applyFont="1" applyBorder="1" applyAlignment="1">
      <alignment horizontal="right" wrapText="1"/>
    </xf>
    <xf numFmtId="3" fontId="11" fillId="0" borderId="15" xfId="0" applyNumberFormat="1" applyFont="1" applyBorder="1" applyAlignment="1">
      <alignment horizontal="right" wrapText="1"/>
    </xf>
    <xf numFmtId="0" fontId="32" fillId="0" borderId="0" xfId="0" applyFont="1" applyBorder="1" applyAlignment="1">
      <alignment vertical="top" wrapText="1"/>
    </xf>
    <xf numFmtId="43" fontId="11" fillId="0" borderId="0" xfId="1" applyNumberFormat="1" applyFont="1" applyBorder="1" applyAlignment="1">
      <alignment horizontal="right"/>
    </xf>
    <xf numFmtId="43" fontId="21" fillId="0" borderId="0" xfId="1" applyNumberFormat="1" applyFont="1" applyBorder="1"/>
    <xf numFmtId="0" fontId="20" fillId="0" borderId="0" xfId="0" applyFont="1" applyBorder="1" applyAlignment="1">
      <alignment wrapText="1"/>
    </xf>
    <xf numFmtId="43" fontId="20" fillId="0" borderId="0" xfId="1" applyNumberFormat="1" applyFont="1" applyBorder="1"/>
    <xf numFmtId="0" fontId="20" fillId="0" borderId="0" xfId="0" applyFont="1" applyBorder="1"/>
    <xf numFmtId="43" fontId="37" fillId="0" borderId="0" xfId="1" applyNumberFormat="1" applyFont="1"/>
    <xf numFmtId="0" fontId="6" fillId="0" borderId="16" xfId="0" applyFont="1" applyBorder="1" applyAlignment="1">
      <alignment horizontal="center" vertical="center"/>
    </xf>
    <xf numFmtId="0" fontId="6" fillId="5" borderId="16" xfId="0" applyFont="1" applyFill="1" applyBorder="1"/>
    <xf numFmtId="0" fontId="37" fillId="0" borderId="0" xfId="0" applyFont="1" applyAlignment="1">
      <alignment textRotation="90" wrapText="1"/>
    </xf>
    <xf numFmtId="0" fontId="25" fillId="0" borderId="58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59" xfId="0" applyFont="1" applyBorder="1" applyAlignment="1">
      <alignment horizontal="left" vertical="center" wrapText="1"/>
    </xf>
    <xf numFmtId="0" fontId="11" fillId="3" borderId="58" xfId="0" applyFont="1" applyFill="1" applyBorder="1" applyAlignment="1">
      <alignment vertical="center"/>
    </xf>
    <xf numFmtId="3" fontId="11" fillId="3" borderId="60" xfId="1" applyNumberFormat="1" applyFont="1" applyFill="1" applyBorder="1" applyAlignment="1">
      <alignment horizontal="right" vertical="center"/>
    </xf>
    <xf numFmtId="0" fontId="21" fillId="0" borderId="58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21" fillId="0" borderId="58" xfId="0" applyFont="1" applyBorder="1" applyAlignment="1">
      <alignment vertical="center" wrapText="1"/>
    </xf>
    <xf numFmtId="0" fontId="21" fillId="0" borderId="51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0" fontId="21" fillId="0" borderId="52" xfId="0" applyFont="1" applyBorder="1" applyAlignment="1">
      <alignment horizontal="left" vertical="center" wrapText="1"/>
    </xf>
    <xf numFmtId="0" fontId="22" fillId="0" borderId="51" xfId="2" applyFont="1" applyBorder="1" applyAlignment="1">
      <alignment vertical="center" wrapText="1"/>
    </xf>
    <xf numFmtId="3" fontId="22" fillId="0" borderId="51" xfId="2" applyNumberFormat="1" applyFont="1" applyBorder="1" applyAlignment="1">
      <alignment horizontal="right" vertical="center" wrapText="1"/>
    </xf>
    <xf numFmtId="0" fontId="23" fillId="0" borderId="51" xfId="0" applyFont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0" fontId="23" fillId="0" borderId="55" xfId="0" applyFont="1" applyBorder="1" applyAlignment="1">
      <alignment horizontal="center" vertical="center"/>
    </xf>
    <xf numFmtId="0" fontId="23" fillId="0" borderId="51" xfId="0" applyFont="1" applyBorder="1" applyAlignment="1">
      <alignment vertical="center" wrapText="1"/>
    </xf>
    <xf numFmtId="0" fontId="22" fillId="3" borderId="51" xfId="2" applyFont="1" applyFill="1" applyBorder="1" applyAlignment="1">
      <alignment vertical="center" wrapText="1"/>
    </xf>
    <xf numFmtId="3" fontId="22" fillId="3" borderId="51" xfId="2" applyNumberFormat="1" applyFont="1" applyFill="1" applyBorder="1" applyAlignment="1">
      <alignment horizontal="right" vertical="center" wrapText="1"/>
    </xf>
    <xf numFmtId="0" fontId="24" fillId="0" borderId="51" xfId="2" applyFont="1" applyBorder="1" applyAlignment="1">
      <alignment vertical="center" wrapText="1"/>
    </xf>
    <xf numFmtId="3" fontId="11" fillId="0" borderId="51" xfId="1" applyNumberFormat="1" applyFont="1" applyBorder="1" applyAlignment="1">
      <alignment horizontal="right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51" xfId="0" applyFont="1" applyBorder="1" applyAlignment="1">
      <alignment vertical="center" wrapText="1"/>
    </xf>
    <xf numFmtId="3" fontId="11" fillId="0" borderId="54" xfId="1" applyNumberFormat="1" applyFont="1" applyBorder="1" applyAlignment="1">
      <alignment horizontal="right" vertical="center"/>
    </xf>
    <xf numFmtId="0" fontId="22" fillId="2" borderId="51" xfId="0" applyFont="1" applyFill="1" applyBorder="1" applyAlignment="1">
      <alignment vertical="center" wrapText="1"/>
    </xf>
    <xf numFmtId="3" fontId="11" fillId="2" borderId="54" xfId="1" applyNumberFormat="1" applyFont="1" applyFill="1" applyBorder="1" applyAlignment="1">
      <alignment horizontal="right" vertical="center"/>
    </xf>
    <xf numFmtId="0" fontId="21" fillId="2" borderId="51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21" fillId="2" borderId="55" xfId="0" applyFont="1" applyFill="1" applyBorder="1" applyAlignment="1">
      <alignment horizontal="center" vertical="center"/>
    </xf>
    <xf numFmtId="0" fontId="21" fillId="2" borderId="56" xfId="0" applyFont="1" applyFill="1" applyBorder="1" applyAlignment="1">
      <alignment horizontal="center" vertical="center"/>
    </xf>
    <xf numFmtId="0" fontId="21" fillId="2" borderId="51" xfId="0" applyFont="1" applyFill="1" applyBorder="1" applyAlignment="1">
      <alignment vertical="center" wrapText="1"/>
    </xf>
    <xf numFmtId="0" fontId="22" fillId="0" borderId="51" xfId="0" applyFont="1" applyBorder="1" applyAlignment="1">
      <alignment vertical="center" wrapText="1"/>
    </xf>
    <xf numFmtId="0" fontId="11" fillId="3" borderId="51" xfId="0" applyFont="1" applyFill="1" applyBorder="1" applyAlignment="1">
      <alignment vertical="center" wrapText="1"/>
    </xf>
    <xf numFmtId="3" fontId="11" fillId="3" borderId="54" xfId="1" applyNumberFormat="1" applyFont="1" applyFill="1" applyBorder="1" applyAlignment="1">
      <alignment horizontal="right" vertical="center"/>
    </xf>
    <xf numFmtId="0" fontId="11" fillId="2" borderId="51" xfId="0" applyFont="1" applyFill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21" fillId="0" borderId="56" xfId="0" applyFont="1" applyBorder="1" applyAlignment="1">
      <alignment horizontal="center" vertical="center"/>
    </xf>
    <xf numFmtId="3" fontId="22" fillId="0" borderId="70" xfId="2" applyNumberFormat="1" applyFont="1" applyBorder="1" applyAlignment="1">
      <alignment horizontal="right" vertical="center" wrapText="1"/>
    </xf>
    <xf numFmtId="0" fontId="23" fillId="0" borderId="56" xfId="0" applyFont="1" applyBorder="1" applyAlignment="1">
      <alignment horizontal="center" vertical="center"/>
    </xf>
    <xf numFmtId="0" fontId="22" fillId="0" borderId="51" xfId="2" applyFont="1" applyFill="1" applyBorder="1" applyAlignment="1">
      <alignment vertical="center" wrapText="1"/>
    </xf>
    <xf numFmtId="3" fontId="11" fillId="0" borderId="54" xfId="1" applyNumberFormat="1" applyFont="1" applyFill="1" applyBorder="1" applyAlignment="1">
      <alignment horizontal="right" vertical="center"/>
    </xf>
    <xf numFmtId="3" fontId="22" fillId="0" borderId="70" xfId="1" applyNumberFormat="1" applyFont="1" applyBorder="1" applyAlignment="1">
      <alignment horizontal="right" vertical="center" wrapText="1"/>
    </xf>
    <xf numFmtId="3" fontId="22" fillId="0" borderId="70" xfId="1" applyNumberFormat="1" applyFont="1" applyFill="1" applyBorder="1" applyAlignment="1">
      <alignment horizontal="right" vertical="center" wrapText="1"/>
    </xf>
    <xf numFmtId="0" fontId="23" fillId="0" borderId="54" xfId="0" applyFont="1" applyBorder="1" applyAlignment="1">
      <alignment vertical="center" wrapText="1"/>
    </xf>
    <xf numFmtId="0" fontId="21" fillId="0" borderId="52" xfId="0" applyFont="1" applyBorder="1" applyAlignment="1">
      <alignment vertical="center" wrapText="1"/>
    </xf>
    <xf numFmtId="0" fontId="21" fillId="0" borderId="51" xfId="0" applyFont="1" applyFill="1" applyBorder="1" applyAlignment="1">
      <alignment vertical="center" wrapText="1"/>
    </xf>
    <xf numFmtId="0" fontId="21" fillId="0" borderId="54" xfId="0" applyFont="1" applyBorder="1" applyAlignment="1">
      <alignment vertical="center" wrapText="1"/>
    </xf>
    <xf numFmtId="3" fontId="22" fillId="0" borderId="70" xfId="2" applyNumberFormat="1" applyFont="1" applyFill="1" applyBorder="1" applyAlignment="1">
      <alignment horizontal="right" vertical="center" wrapText="1"/>
    </xf>
    <xf numFmtId="0" fontId="21" fillId="0" borderId="70" xfId="0" applyFont="1" applyBorder="1" applyAlignment="1">
      <alignment horizontal="center" vertical="center"/>
    </xf>
    <xf numFmtId="0" fontId="11" fillId="0" borderId="70" xfId="0" applyFont="1" applyBorder="1" applyAlignment="1">
      <alignment horizontal="left" vertical="center" wrapText="1"/>
    </xf>
    <xf numFmtId="0" fontId="32" fillId="0" borderId="70" xfId="0" applyFont="1" applyBorder="1" applyAlignment="1">
      <alignment horizontal="left" vertical="center"/>
    </xf>
    <xf numFmtId="0" fontId="22" fillId="2" borderId="51" xfId="2" applyFont="1" applyFill="1" applyBorder="1" applyAlignment="1">
      <alignment vertical="center" wrapText="1"/>
    </xf>
    <xf numFmtId="3" fontId="22" fillId="2" borderId="70" xfId="2" applyNumberFormat="1" applyFont="1" applyFill="1" applyBorder="1" applyAlignment="1">
      <alignment horizontal="right" vertical="center" wrapText="1"/>
    </xf>
    <xf numFmtId="0" fontId="23" fillId="2" borderId="51" xfId="0" applyFont="1" applyFill="1" applyBorder="1" applyAlignment="1">
      <alignment horizontal="center" vertical="center"/>
    </xf>
    <xf numFmtId="0" fontId="23" fillId="2" borderId="53" xfId="0" applyFont="1" applyFill="1" applyBorder="1" applyAlignment="1">
      <alignment horizontal="center" vertical="center"/>
    </xf>
    <xf numFmtId="0" fontId="23" fillId="2" borderId="55" xfId="0" applyFont="1" applyFill="1" applyBorder="1" applyAlignment="1">
      <alignment horizontal="center" vertical="center"/>
    </xf>
    <xf numFmtId="0" fontId="23" fillId="2" borderId="56" xfId="0" applyFont="1" applyFill="1" applyBorder="1" applyAlignment="1">
      <alignment horizontal="center" vertical="center"/>
    </xf>
    <xf numFmtId="0" fontId="23" fillId="2" borderId="51" xfId="0" applyFont="1" applyFill="1" applyBorder="1" applyAlignment="1">
      <alignment vertical="center" wrapText="1"/>
    </xf>
    <xf numFmtId="0" fontId="22" fillId="0" borderId="51" xfId="0" applyFont="1" applyFill="1" applyBorder="1" applyAlignment="1">
      <alignment vertical="center" wrapText="1"/>
    </xf>
    <xf numFmtId="3" fontId="22" fillId="3" borderId="70" xfId="2" applyNumberFormat="1" applyFont="1" applyFill="1" applyBorder="1" applyAlignment="1">
      <alignment horizontal="right" vertical="center" wrapText="1"/>
    </xf>
    <xf numFmtId="0" fontId="21" fillId="0" borderId="52" xfId="0" applyFont="1" applyBorder="1" applyAlignment="1">
      <alignment horizontal="left" vertical="center"/>
    </xf>
    <xf numFmtId="3" fontId="11" fillId="0" borderId="51" xfId="1" applyNumberFormat="1" applyFont="1" applyFill="1" applyBorder="1" applyAlignment="1">
      <alignment horizontal="right" vertical="center"/>
    </xf>
    <xf numFmtId="3" fontId="11" fillId="0" borderId="51" xfId="0" applyNumberFormat="1" applyFont="1" applyBorder="1" applyAlignment="1">
      <alignment horizontal="right" vertical="center"/>
    </xf>
    <xf numFmtId="0" fontId="23" fillId="0" borderId="51" xfId="0" applyFont="1" applyBorder="1" applyAlignment="1">
      <alignment vertical="center"/>
    </xf>
    <xf numFmtId="0" fontId="21" fillId="0" borderId="71" xfId="0" applyFont="1" applyBorder="1" applyAlignment="1">
      <alignment horizontal="center" vertical="center"/>
    </xf>
    <xf numFmtId="0" fontId="21" fillId="0" borderId="65" xfId="0" applyFont="1" applyBorder="1" applyAlignment="1">
      <alignment horizontal="left" vertical="center"/>
    </xf>
    <xf numFmtId="0" fontId="22" fillId="0" borderId="64" xfId="2" applyFont="1" applyBorder="1" applyAlignment="1">
      <alignment vertical="center" wrapText="1"/>
    </xf>
    <xf numFmtId="3" fontId="22" fillId="0" borderId="64" xfId="2" applyNumberFormat="1" applyFont="1" applyBorder="1" applyAlignment="1">
      <alignment horizontal="right" vertical="center" wrapText="1"/>
    </xf>
    <xf numFmtId="0" fontId="23" fillId="0" borderId="72" xfId="0" applyFont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0" fontId="23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 vertical="center"/>
    </xf>
    <xf numFmtId="0" fontId="23" fillId="0" borderId="76" xfId="0" applyFont="1" applyBorder="1" applyAlignment="1">
      <alignment horizontal="center" vertical="center"/>
    </xf>
    <xf numFmtId="0" fontId="23" fillId="0" borderId="75" xfId="0" applyFont="1" applyBorder="1" applyAlignment="1">
      <alignment vertical="center" wrapText="1"/>
    </xf>
    <xf numFmtId="0" fontId="21" fillId="0" borderId="64" xfId="0" applyFont="1" applyBorder="1" applyAlignment="1">
      <alignment horizontal="center" vertical="center"/>
    </xf>
    <xf numFmtId="0" fontId="25" fillId="0" borderId="58" xfId="0" applyFont="1" applyBorder="1" applyAlignment="1">
      <alignment horizontal="left" wrapText="1"/>
    </xf>
    <xf numFmtId="0" fontId="29" fillId="0" borderId="58" xfId="0" applyFont="1" applyFill="1" applyBorder="1" applyAlignment="1">
      <alignment horizontal="left" wrapText="1"/>
    </xf>
    <xf numFmtId="3" fontId="29" fillId="0" borderId="58" xfId="0" applyNumberFormat="1" applyFont="1" applyFill="1" applyBorder="1" applyAlignment="1">
      <alignment horizontal="right" wrapText="1"/>
    </xf>
    <xf numFmtId="0" fontId="30" fillId="0" borderId="58" xfId="0" applyFont="1" applyBorder="1" applyAlignment="1">
      <alignment horizontal="center"/>
    </xf>
    <xf numFmtId="0" fontId="30" fillId="0" borderId="59" xfId="0" applyFont="1" applyBorder="1" applyAlignment="1">
      <alignment horizontal="center"/>
    </xf>
    <xf numFmtId="0" fontId="30" fillId="0" borderId="61" xfId="0" applyFont="1" applyBorder="1" applyAlignment="1">
      <alignment horizontal="center"/>
    </xf>
    <xf numFmtId="0" fontId="30" fillId="0" borderId="60" xfId="0" applyFont="1" applyBorder="1" applyAlignment="1">
      <alignment horizontal="center"/>
    </xf>
    <xf numFmtId="0" fontId="30" fillId="0" borderId="62" xfId="0" applyFont="1" applyBorder="1" applyAlignment="1">
      <alignment horizontal="center"/>
    </xf>
    <xf numFmtId="0" fontId="30" fillId="0" borderId="58" xfId="0" applyFont="1" applyBorder="1" applyAlignment="1">
      <alignment wrapText="1"/>
    </xf>
    <xf numFmtId="0" fontId="21" fillId="0" borderId="51" xfId="0" applyFont="1" applyBorder="1" applyAlignment="1">
      <alignment horizontal="left" wrapText="1"/>
    </xf>
    <xf numFmtId="0" fontId="29" fillId="0" borderId="51" xfId="0" applyFont="1" applyFill="1" applyBorder="1" applyAlignment="1">
      <alignment horizontal="left" wrapText="1"/>
    </xf>
    <xf numFmtId="3" fontId="29" fillId="0" borderId="51" xfId="0" applyNumberFormat="1" applyFont="1" applyFill="1" applyBorder="1" applyAlignment="1">
      <alignment horizontal="right" wrapText="1"/>
    </xf>
    <xf numFmtId="0" fontId="30" fillId="0" borderId="51" xfId="0" applyFont="1" applyBorder="1" applyAlignment="1">
      <alignment horizontal="center"/>
    </xf>
    <xf numFmtId="0" fontId="30" fillId="0" borderId="52" xfId="0" applyFont="1" applyBorder="1" applyAlignment="1">
      <alignment horizontal="center"/>
    </xf>
    <xf numFmtId="0" fontId="30" fillId="0" borderId="53" xfId="0" applyFont="1" applyBorder="1" applyAlignment="1">
      <alignment horizontal="center"/>
    </xf>
    <xf numFmtId="0" fontId="30" fillId="0" borderId="54" xfId="0" applyFont="1" applyBorder="1" applyAlignment="1">
      <alignment horizontal="center"/>
    </xf>
    <xf numFmtId="0" fontId="30" fillId="0" borderId="55" xfId="0" applyFont="1" applyBorder="1" applyAlignment="1">
      <alignment horizontal="center"/>
    </xf>
    <xf numFmtId="0" fontId="30" fillId="0" borderId="51" xfId="0" applyFont="1" applyBorder="1" applyAlignment="1">
      <alignment wrapText="1"/>
    </xf>
    <xf numFmtId="0" fontId="30" fillId="0" borderId="56" xfId="0" applyFont="1" applyBorder="1" applyAlignment="1">
      <alignment horizontal="center"/>
    </xf>
    <xf numFmtId="0" fontId="30" fillId="0" borderId="51" xfId="0" applyFont="1" applyBorder="1"/>
    <xf numFmtId="0" fontId="29" fillId="2" borderId="51" xfId="0" applyFont="1" applyFill="1" applyBorder="1" applyAlignment="1">
      <alignment horizontal="left" wrapText="1"/>
    </xf>
    <xf numFmtId="3" fontId="29" fillId="2" borderId="51" xfId="0" applyNumberFormat="1" applyFont="1" applyFill="1" applyBorder="1" applyAlignment="1">
      <alignment horizontal="right" wrapText="1"/>
    </xf>
    <xf numFmtId="0" fontId="30" fillId="2" borderId="51" xfId="0" applyFont="1" applyFill="1" applyBorder="1" applyAlignment="1">
      <alignment horizontal="center"/>
    </xf>
    <xf numFmtId="0" fontId="30" fillId="2" borderId="53" xfId="0" applyFont="1" applyFill="1" applyBorder="1" applyAlignment="1">
      <alignment horizontal="center"/>
    </xf>
    <xf numFmtId="0" fontId="30" fillId="2" borderId="55" xfId="0" applyFont="1" applyFill="1" applyBorder="1" applyAlignment="1">
      <alignment horizontal="center"/>
    </xf>
    <xf numFmtId="0" fontId="30" fillId="2" borderId="56" xfId="0" applyFont="1" applyFill="1" applyBorder="1" applyAlignment="1">
      <alignment horizontal="center"/>
    </xf>
    <xf numFmtId="0" fontId="30" fillId="2" borderId="51" xfId="0" applyFont="1" applyFill="1" applyBorder="1" applyAlignment="1">
      <alignment wrapText="1"/>
    </xf>
    <xf numFmtId="0" fontId="21" fillId="0" borderId="72" xfId="0" applyFont="1" applyBorder="1" applyAlignment="1">
      <alignment horizontal="center"/>
    </xf>
    <xf numFmtId="0" fontId="21" fillId="0" borderId="64" xfId="0" applyFont="1" applyBorder="1" applyAlignment="1">
      <alignment horizontal="left" wrapText="1"/>
    </xf>
    <xf numFmtId="0" fontId="29" fillId="0" borderId="64" xfId="0" applyFont="1" applyFill="1" applyBorder="1" applyAlignment="1">
      <alignment horizontal="left" wrapText="1"/>
    </xf>
    <xf numFmtId="3" fontId="29" fillId="0" borderId="64" xfId="0" applyNumberFormat="1" applyFont="1" applyFill="1" applyBorder="1" applyAlignment="1">
      <alignment horizontal="right" wrapText="1"/>
    </xf>
    <xf numFmtId="0" fontId="30" fillId="0" borderId="64" xfId="0" applyFont="1" applyBorder="1" applyAlignment="1">
      <alignment horizontal="center"/>
    </xf>
    <xf numFmtId="0" fontId="30" fillId="0" borderId="65" xfId="0" applyFont="1" applyBorder="1" applyAlignment="1">
      <alignment horizontal="center"/>
    </xf>
    <xf numFmtId="0" fontId="30" fillId="0" borderId="66" xfId="0" applyFont="1" applyBorder="1" applyAlignment="1">
      <alignment horizontal="center"/>
    </xf>
    <xf numFmtId="0" fontId="30" fillId="0" borderId="67" xfId="0" applyFont="1" applyBorder="1" applyAlignment="1">
      <alignment horizontal="center"/>
    </xf>
    <xf numFmtId="0" fontId="30" fillId="0" borderId="68" xfId="0" applyFont="1" applyBorder="1" applyAlignment="1">
      <alignment horizontal="center"/>
    </xf>
    <xf numFmtId="0" fontId="30" fillId="0" borderId="69" xfId="0" applyFont="1" applyBorder="1" applyAlignment="1">
      <alignment horizontal="center"/>
    </xf>
    <xf numFmtId="0" fontId="30" fillId="0" borderId="64" xfId="0" applyFont="1" applyBorder="1" applyAlignment="1">
      <alignment wrapText="1"/>
    </xf>
    <xf numFmtId="0" fontId="25" fillId="0" borderId="58" xfId="0" applyFont="1" applyBorder="1" applyAlignment="1">
      <alignment vertical="top" wrapText="1"/>
    </xf>
    <xf numFmtId="0" fontId="26" fillId="0" borderId="58" xfId="0" applyFont="1" applyBorder="1" applyAlignment="1">
      <alignment wrapText="1"/>
    </xf>
    <xf numFmtId="3" fontId="22" fillId="0" borderId="58" xfId="1" applyNumberFormat="1" applyFont="1" applyBorder="1" applyAlignment="1">
      <alignment horizontal="right"/>
    </xf>
    <xf numFmtId="0" fontId="23" fillId="0" borderId="58" xfId="0" applyFont="1" applyBorder="1" applyAlignment="1">
      <alignment wrapText="1"/>
    </xf>
    <xf numFmtId="0" fontId="21" fillId="0" borderId="51" xfId="0" applyFont="1" applyBorder="1" applyAlignment="1">
      <alignment vertical="top" wrapText="1"/>
    </xf>
    <xf numFmtId="0" fontId="26" fillId="0" borderId="51" xfId="0" applyFont="1" applyBorder="1" applyAlignment="1">
      <alignment wrapText="1"/>
    </xf>
    <xf numFmtId="3" fontId="22" fillId="0" borderId="51" xfId="1" applyNumberFormat="1" applyFont="1" applyBorder="1" applyAlignment="1">
      <alignment horizontal="right"/>
    </xf>
    <xf numFmtId="0" fontId="23" fillId="0" borderId="54" xfId="0" applyFont="1" applyBorder="1" applyAlignment="1">
      <alignment wrapText="1"/>
    </xf>
    <xf numFmtId="3" fontId="11" fillId="0" borderId="51" xfId="1" applyNumberFormat="1" applyFont="1" applyBorder="1" applyAlignment="1">
      <alignment horizontal="right"/>
    </xf>
    <xf numFmtId="0" fontId="26" fillId="0" borderId="51" xfId="0" applyFont="1" applyFill="1" applyBorder="1" applyAlignment="1">
      <alignment wrapText="1"/>
    </xf>
    <xf numFmtId="3" fontId="22" fillId="0" borderId="51" xfId="1" applyNumberFormat="1" applyFont="1" applyFill="1" applyBorder="1" applyAlignment="1">
      <alignment horizontal="right"/>
    </xf>
    <xf numFmtId="3" fontId="22" fillId="0" borderId="51" xfId="1" applyNumberFormat="1" applyFont="1" applyBorder="1" applyAlignment="1">
      <alignment horizontal="right" wrapText="1"/>
    </xf>
    <xf numFmtId="0" fontId="21" fillId="0" borderId="51" xfId="0" applyFont="1" applyBorder="1" applyAlignment="1">
      <alignment horizontal="left" vertical="top" wrapText="1"/>
    </xf>
    <xf numFmtId="0" fontId="11" fillId="0" borderId="51" xfId="0" applyFont="1" applyBorder="1" applyAlignment="1">
      <alignment vertical="top" wrapText="1"/>
    </xf>
    <xf numFmtId="0" fontId="27" fillId="0" borderId="51" xfId="0" applyFont="1" applyBorder="1" applyAlignment="1">
      <alignment wrapText="1"/>
    </xf>
    <xf numFmtId="0" fontId="26" fillId="0" borderId="51" xfId="0" applyFont="1" applyFill="1" applyBorder="1" applyAlignment="1"/>
    <xf numFmtId="0" fontId="26" fillId="0" borderId="51" xfId="0" applyFont="1" applyBorder="1" applyAlignment="1"/>
    <xf numFmtId="0" fontId="21" fillId="0" borderId="64" xfId="0" applyFont="1" applyBorder="1" applyAlignment="1">
      <alignment vertical="top" wrapText="1"/>
    </xf>
    <xf numFmtId="3" fontId="22" fillId="0" borderId="64" xfId="1" applyNumberFormat="1" applyFont="1" applyFill="1" applyBorder="1" applyAlignment="1">
      <alignment horizontal="right"/>
    </xf>
    <xf numFmtId="0" fontId="23" fillId="0" borderId="67" xfId="0" applyFont="1" applyBorder="1" applyAlignment="1">
      <alignment wrapText="1"/>
    </xf>
    <xf numFmtId="0" fontId="25" fillId="0" borderId="77" xfId="0" applyFont="1" applyBorder="1" applyAlignment="1">
      <alignment horizontal="center"/>
    </xf>
    <xf numFmtId="0" fontId="11" fillId="0" borderId="60" xfId="0" applyFont="1" applyBorder="1" applyAlignment="1">
      <alignment horizontal="left" vertical="top" wrapText="1"/>
    </xf>
    <xf numFmtId="0" fontId="11" fillId="0" borderId="58" xfId="0" applyFont="1" applyBorder="1" applyAlignment="1">
      <alignment horizontal="left" wrapText="1"/>
    </xf>
    <xf numFmtId="3" fontId="21" fillId="0" borderId="58" xfId="1" applyNumberFormat="1" applyFont="1" applyBorder="1" applyAlignment="1"/>
    <xf numFmtId="0" fontId="21" fillId="0" borderId="58" xfId="0" applyFont="1" applyBorder="1" applyAlignment="1">
      <alignment horizontal="center"/>
    </xf>
    <xf numFmtId="0" fontId="21" fillId="0" borderId="59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21" fillId="0" borderId="60" xfId="0" applyFont="1" applyBorder="1" applyAlignment="1">
      <alignment horizontal="center"/>
    </xf>
    <xf numFmtId="0" fontId="21" fillId="0" borderId="62" xfId="0" applyFont="1" applyBorder="1" applyAlignment="1">
      <alignment horizontal="center"/>
    </xf>
    <xf numFmtId="0" fontId="21" fillId="0" borderId="54" xfId="0" applyFont="1" applyBorder="1" applyAlignment="1">
      <alignment horizontal="left" vertical="top" wrapText="1"/>
    </xf>
    <xf numFmtId="0" fontId="11" fillId="0" borderId="51" xfId="0" applyFont="1" applyBorder="1" applyAlignment="1">
      <alignment horizontal="left" wrapText="1"/>
    </xf>
    <xf numFmtId="3" fontId="21" fillId="0" borderId="51" xfId="1" applyNumberFormat="1" applyFont="1" applyBorder="1" applyAlignment="1"/>
    <xf numFmtId="0" fontId="11" fillId="3" borderId="51" xfId="0" applyFont="1" applyFill="1" applyBorder="1" applyAlignment="1">
      <alignment horizontal="left" wrapText="1"/>
    </xf>
    <xf numFmtId="3" fontId="21" fillId="3" borderId="51" xfId="1" applyNumberFormat="1" applyFont="1" applyFill="1" applyBorder="1" applyAlignment="1"/>
    <xf numFmtId="0" fontId="11" fillId="2" borderId="51" xfId="0" applyFont="1" applyFill="1" applyBorder="1" applyAlignment="1">
      <alignment horizontal="left" wrapText="1"/>
    </xf>
    <xf numFmtId="3" fontId="21" fillId="2" borderId="51" xfId="1" applyNumberFormat="1" applyFont="1" applyFill="1" applyBorder="1" applyAlignment="1"/>
    <xf numFmtId="0" fontId="21" fillId="2" borderId="51" xfId="0" applyFont="1" applyFill="1" applyBorder="1" applyAlignment="1">
      <alignment horizontal="center"/>
    </xf>
    <xf numFmtId="0" fontId="21" fillId="2" borderId="52" xfId="0" applyFont="1" applyFill="1" applyBorder="1" applyAlignment="1">
      <alignment horizontal="center"/>
    </xf>
    <xf numFmtId="0" fontId="21" fillId="2" borderId="53" xfId="0" applyFont="1" applyFill="1" applyBorder="1" applyAlignment="1">
      <alignment horizontal="center"/>
    </xf>
    <xf numFmtId="0" fontId="21" fillId="2" borderId="54" xfId="0" applyFont="1" applyFill="1" applyBorder="1" applyAlignment="1">
      <alignment horizontal="center"/>
    </xf>
    <xf numFmtId="0" fontId="21" fillId="2" borderId="55" xfId="0" applyFont="1" applyFill="1" applyBorder="1" applyAlignment="1">
      <alignment horizontal="center"/>
    </xf>
    <xf numFmtId="0" fontId="21" fillId="2" borderId="51" xfId="0" applyFont="1" applyFill="1" applyBorder="1" applyAlignment="1">
      <alignment wrapText="1"/>
    </xf>
    <xf numFmtId="0" fontId="11" fillId="0" borderId="51" xfId="0" applyFont="1" applyFill="1" applyBorder="1" applyAlignment="1">
      <alignment horizontal="left" wrapText="1"/>
    </xf>
    <xf numFmtId="0" fontId="21" fillId="2" borderId="56" xfId="0" applyFont="1" applyFill="1" applyBorder="1" applyAlignment="1">
      <alignment horizontal="center"/>
    </xf>
    <xf numFmtId="3" fontId="21" fillId="0" borderId="51" xfId="1" applyNumberFormat="1" applyFont="1" applyFill="1" applyBorder="1" applyAlignment="1"/>
    <xf numFmtId="0" fontId="21" fillId="0" borderId="70" xfId="0" applyFont="1" applyBorder="1" applyAlignment="1">
      <alignment horizontal="left" wrapText="1"/>
    </xf>
    <xf numFmtId="3" fontId="21" fillId="2" borderId="70" xfId="1" applyNumberFormat="1" applyFont="1" applyFill="1" applyBorder="1" applyAlignment="1"/>
    <xf numFmtId="0" fontId="11" fillId="0" borderId="64" xfId="0" applyFont="1" applyBorder="1" applyAlignment="1">
      <alignment horizontal="left" wrapText="1"/>
    </xf>
    <xf numFmtId="3" fontId="21" fillId="0" borderId="64" xfId="1" applyNumberFormat="1" applyFont="1" applyBorder="1" applyAlignment="1"/>
    <xf numFmtId="0" fontId="21" fillId="0" borderId="78" xfId="0" applyFont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5" fillId="0" borderId="15" xfId="1" applyNumberFormat="1" applyFont="1" applyBorder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" fillId="0" borderId="58" xfId="0" applyFont="1" applyBorder="1" applyAlignment="1">
      <alignment horizontal="center"/>
    </xf>
    <xf numFmtId="3" fontId="11" fillId="0" borderId="58" xfId="1" applyNumberFormat="1" applyFont="1" applyBorder="1" applyAlignment="1">
      <alignment horizontal="right"/>
    </xf>
    <xf numFmtId="0" fontId="21" fillId="0" borderId="79" xfId="0" applyFont="1" applyBorder="1" applyAlignment="1">
      <alignment horizontal="center"/>
    </xf>
    <xf numFmtId="0" fontId="21" fillId="0" borderId="80" xfId="0" applyFont="1" applyBorder="1" applyAlignment="1">
      <alignment horizontal="center"/>
    </xf>
    <xf numFmtId="0" fontId="21" fillId="0" borderId="81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1" fillId="0" borderId="83" xfId="0" applyFont="1" applyBorder="1" applyAlignment="1">
      <alignment horizontal="center"/>
    </xf>
    <xf numFmtId="0" fontId="21" fillId="0" borderId="84" xfId="0" applyFont="1" applyBorder="1" applyAlignment="1">
      <alignment horizontal="center"/>
    </xf>
    <xf numFmtId="0" fontId="21" fillId="0" borderId="58" xfId="0" applyFont="1" applyBorder="1" applyAlignment="1">
      <alignment horizontal="justify" wrapText="1"/>
    </xf>
    <xf numFmtId="3" fontId="21" fillId="0" borderId="51" xfId="1" applyNumberFormat="1" applyFont="1" applyBorder="1" applyAlignment="1">
      <alignment horizontal="right"/>
    </xf>
    <xf numFmtId="0" fontId="21" fillId="0" borderId="51" xfId="0" applyFont="1" applyBorder="1" applyAlignment="1">
      <alignment horizontal="justify" wrapText="1"/>
    </xf>
    <xf numFmtId="0" fontId="11" fillId="0" borderId="51" xfId="0" applyFont="1" applyBorder="1" applyAlignment="1">
      <alignment horizontal="left" vertical="top" wrapText="1"/>
    </xf>
    <xf numFmtId="3" fontId="11" fillId="0" borderId="51" xfId="1" applyNumberFormat="1" applyFont="1" applyBorder="1" applyAlignment="1">
      <alignment horizontal="right" vertical="top" wrapText="1"/>
    </xf>
    <xf numFmtId="0" fontId="20" fillId="0" borderId="51" xfId="0" applyFont="1" applyBorder="1" applyAlignment="1">
      <alignment horizontal="left" vertical="top" wrapText="1"/>
    </xf>
    <xf numFmtId="0" fontId="11" fillId="3" borderId="51" xfId="0" applyFont="1" applyFill="1" applyBorder="1" applyAlignment="1">
      <alignment horizontal="left" vertical="top" wrapText="1"/>
    </xf>
    <xf numFmtId="3" fontId="11" fillId="0" borderId="64" xfId="1" applyNumberFormat="1" applyFont="1" applyBorder="1" applyAlignment="1">
      <alignment horizontal="right" wrapText="1"/>
    </xf>
    <xf numFmtId="0" fontId="21" fillId="0" borderId="85" xfId="0" applyFont="1" applyBorder="1" applyAlignment="1">
      <alignment horizontal="center"/>
    </xf>
    <xf numFmtId="0" fontId="21" fillId="0" borderId="69" xfId="0" applyFont="1" applyBorder="1" applyAlignment="1">
      <alignment horizontal="center"/>
    </xf>
    <xf numFmtId="0" fontId="19" fillId="6" borderId="22" xfId="0" applyFont="1" applyFill="1" applyBorder="1" applyAlignment="1">
      <alignment horizontal="center" textRotation="90" wrapText="1"/>
    </xf>
    <xf numFmtId="0" fontId="19" fillId="6" borderId="86" xfId="0" applyFont="1" applyFill="1" applyBorder="1" applyAlignment="1">
      <alignment horizontal="center" textRotation="90" wrapText="1"/>
    </xf>
    <xf numFmtId="0" fontId="19" fillId="6" borderId="87" xfId="0" applyFont="1" applyFill="1" applyBorder="1" applyAlignment="1">
      <alignment horizontal="center" textRotation="90" wrapText="1"/>
    </xf>
    <xf numFmtId="0" fontId="19" fillId="7" borderId="22" xfId="0" applyFont="1" applyFill="1" applyBorder="1" applyAlignment="1">
      <alignment horizontal="center" textRotation="90" wrapText="1"/>
    </xf>
    <xf numFmtId="0" fontId="19" fillId="7" borderId="86" xfId="0" applyFont="1" applyFill="1" applyBorder="1" applyAlignment="1">
      <alignment horizontal="center" textRotation="90" wrapText="1"/>
    </xf>
    <xf numFmtId="0" fontId="19" fillId="7" borderId="87" xfId="0" applyFont="1" applyFill="1" applyBorder="1" applyAlignment="1">
      <alignment horizontal="center" textRotation="90" wrapText="1"/>
    </xf>
    <xf numFmtId="0" fontId="19" fillId="5" borderId="22" xfId="0" applyFont="1" applyFill="1" applyBorder="1" applyAlignment="1">
      <alignment horizontal="center" textRotation="90" wrapText="1"/>
    </xf>
    <xf numFmtId="0" fontId="19" fillId="5" borderId="86" xfId="0" applyFont="1" applyFill="1" applyBorder="1" applyAlignment="1">
      <alignment horizontal="center" textRotation="90" wrapText="1"/>
    </xf>
    <xf numFmtId="0" fontId="19" fillId="5" borderId="0" xfId="0" applyFont="1" applyFill="1" applyBorder="1" applyAlignment="1">
      <alignment horizontal="center" textRotation="90" wrapText="1"/>
    </xf>
    <xf numFmtId="0" fontId="19" fillId="5" borderId="88" xfId="0" applyFont="1" applyFill="1" applyBorder="1" applyAlignment="1">
      <alignment horizontal="center" textRotation="90" wrapText="1"/>
    </xf>
    <xf numFmtId="0" fontId="19" fillId="8" borderId="22" xfId="0" applyFont="1" applyFill="1" applyBorder="1" applyAlignment="1">
      <alignment horizontal="center" textRotation="90" wrapText="1"/>
    </xf>
    <xf numFmtId="0" fontId="19" fillId="8" borderId="88" xfId="0" applyFont="1" applyFill="1" applyBorder="1" applyAlignment="1">
      <alignment horizontal="center" textRotation="90" wrapText="1"/>
    </xf>
    <xf numFmtId="0" fontId="19" fillId="5" borderId="31" xfId="0" applyFont="1" applyFill="1" applyBorder="1" applyAlignment="1">
      <alignment horizontal="center" textRotation="90" wrapText="1"/>
    </xf>
    <xf numFmtId="0" fontId="19" fillId="0" borderId="0" xfId="0" applyFont="1" applyAlignment="1">
      <alignment textRotation="90" wrapText="1"/>
    </xf>
    <xf numFmtId="3" fontId="6" fillId="0" borderId="31" xfId="1" applyNumberFormat="1" applyFont="1" applyBorder="1" applyAlignment="1">
      <alignment horizontal="right" vertical="center" wrapText="1"/>
    </xf>
    <xf numFmtId="0" fontId="19" fillId="2" borderId="87" xfId="0" applyFont="1" applyFill="1" applyBorder="1" applyAlignment="1">
      <alignment horizontal="center" textRotation="90"/>
    </xf>
    <xf numFmtId="0" fontId="19" fillId="6" borderId="0" xfId="0" applyFont="1" applyFill="1" applyBorder="1" applyAlignment="1">
      <alignment horizontal="center" textRotation="90" wrapText="1"/>
    </xf>
    <xf numFmtId="0" fontId="19" fillId="8" borderId="8" xfId="0" applyFont="1" applyFill="1" applyBorder="1" applyAlignment="1">
      <alignment horizontal="center" textRotation="90" wrapText="1"/>
    </xf>
    <xf numFmtId="0" fontId="19" fillId="5" borderId="87" xfId="0" applyFont="1" applyFill="1" applyBorder="1" applyAlignment="1">
      <alignment horizontal="center" textRotation="90" wrapText="1"/>
    </xf>
    <xf numFmtId="3" fontId="8" fillId="0" borderId="11" xfId="1" applyNumberFormat="1" applyFont="1" applyBorder="1" applyAlignment="1">
      <alignment horizontal="right"/>
    </xf>
    <xf numFmtId="0" fontId="4" fillId="0" borderId="0" xfId="0" applyFont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11" fillId="0" borderId="58" xfId="0" applyFont="1" applyBorder="1" applyAlignment="1">
      <alignment horizontal="left" vertical="top" wrapText="1"/>
    </xf>
    <xf numFmtId="0" fontId="11" fillId="0" borderId="6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31" xfId="0" applyFont="1" applyBorder="1" applyAlignment="1">
      <alignment horizontal="left" vertical="top"/>
    </xf>
    <xf numFmtId="0" fontId="11" fillId="0" borderId="58" xfId="0" applyFont="1" applyBorder="1" applyAlignment="1">
      <alignment horizontal="left" vertical="top"/>
    </xf>
    <xf numFmtId="0" fontId="8" fillId="0" borderId="1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21" xfId="0" applyFont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43" fillId="0" borderId="1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3" fillId="0" borderId="15" xfId="0" applyFont="1" applyBorder="1" applyAlignment="1">
      <alignment horizontal="center"/>
    </xf>
    <xf numFmtId="0" fontId="53" fillId="0" borderId="1" xfId="0" applyFont="1" applyFill="1" applyBorder="1" applyAlignment="1">
      <alignment horizontal="center"/>
    </xf>
    <xf numFmtId="3" fontId="44" fillId="0" borderId="1" xfId="16" applyNumberFormat="1" applyFont="1" applyFill="1" applyBorder="1" applyAlignment="1">
      <alignment horizontal="right" wrapText="1"/>
    </xf>
    <xf numFmtId="0" fontId="44" fillId="0" borderId="1" xfId="14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center"/>
    </xf>
    <xf numFmtId="0" fontId="44" fillId="0" borderId="1" xfId="2" applyFont="1" applyBorder="1" applyAlignment="1">
      <alignment vertical="center" wrapText="1"/>
    </xf>
    <xf numFmtId="3" fontId="44" fillId="0" borderId="1" xfId="2" applyNumberFormat="1" applyFont="1" applyBorder="1" applyAlignment="1">
      <alignment horizontal="right" vertical="center" wrapText="1"/>
    </xf>
    <xf numFmtId="0" fontId="43" fillId="0" borderId="1" xfId="0" applyFont="1" applyBorder="1" applyAlignment="1">
      <alignment horizontal="center" vertical="center"/>
    </xf>
    <xf numFmtId="0" fontId="44" fillId="3" borderId="1" xfId="2" applyFont="1" applyFill="1" applyBorder="1" applyAlignment="1">
      <alignment vertical="center" wrapText="1"/>
    </xf>
    <xf numFmtId="3" fontId="44" fillId="3" borderId="1" xfId="2" applyNumberFormat="1" applyFont="1" applyFill="1" applyBorder="1" applyAlignment="1">
      <alignment horizontal="right" vertical="center" wrapText="1"/>
    </xf>
    <xf numFmtId="0" fontId="47" fillId="0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/>
    </xf>
    <xf numFmtId="0" fontId="47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vertical="center"/>
    </xf>
    <xf numFmtId="0" fontId="45" fillId="0" borderId="1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3" borderId="1" xfId="0" applyFont="1" applyFill="1" applyBorder="1" applyAlignment="1">
      <alignment vertical="center" wrapText="1"/>
    </xf>
    <xf numFmtId="0" fontId="44" fillId="0" borderId="1" xfId="2" applyFont="1" applyFill="1" applyBorder="1" applyAlignment="1">
      <alignment vertical="center" wrapText="1"/>
    </xf>
    <xf numFmtId="3" fontId="44" fillId="0" borderId="1" xfId="1" applyNumberFormat="1" applyFont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horizontal="right" vertical="center" wrapText="1"/>
    </xf>
    <xf numFmtId="3" fontId="44" fillId="0" borderId="1" xfId="2" applyNumberFormat="1" applyFont="1" applyFill="1" applyBorder="1" applyAlignment="1">
      <alignment horizontal="right" vertical="center" wrapText="1"/>
    </xf>
    <xf numFmtId="0" fontId="44" fillId="0" borderId="1" xfId="0" applyFont="1" applyFill="1" applyBorder="1" applyAlignment="1">
      <alignment vertical="center" wrapText="1"/>
    </xf>
    <xf numFmtId="0" fontId="43" fillId="0" borderId="15" xfId="0" applyFont="1" applyBorder="1" applyAlignment="1">
      <alignment horizontal="center" vertical="center"/>
    </xf>
    <xf numFmtId="3" fontId="46" fillId="0" borderId="1" xfId="16" applyNumberFormat="1" applyFont="1" applyFill="1" applyBorder="1" applyAlignment="1">
      <alignment horizontal="right" wrapText="1"/>
    </xf>
    <xf numFmtId="3" fontId="48" fillId="0" borderId="1" xfId="16" applyNumberFormat="1" applyFont="1" applyFill="1" applyBorder="1" applyAlignment="1">
      <alignment horizontal="right" wrapText="1"/>
    </xf>
    <xf numFmtId="0" fontId="52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0" fontId="52" fillId="0" borderId="0" xfId="0" applyFont="1" applyAlignment="1">
      <alignment wrapText="1"/>
    </xf>
    <xf numFmtId="0" fontId="50" fillId="0" borderId="0" xfId="0" applyFont="1" applyAlignment="1"/>
    <xf numFmtId="0" fontId="52" fillId="0" borderId="0" xfId="0" applyFont="1" applyBorder="1" applyAlignment="1">
      <alignment wrapText="1"/>
    </xf>
    <xf numFmtId="0" fontId="44" fillId="0" borderId="0" xfId="0" applyFont="1" applyBorder="1" applyAlignment="1">
      <alignment wrapText="1"/>
    </xf>
    <xf numFmtId="0" fontId="44" fillId="0" borderId="51" xfId="0" applyFont="1" applyBorder="1" applyAlignment="1">
      <alignment wrapText="1"/>
    </xf>
    <xf numFmtId="0" fontId="53" fillId="0" borderId="2" xfId="0" applyFont="1" applyFill="1" applyBorder="1" applyAlignment="1">
      <alignment horizontal="center"/>
    </xf>
    <xf numFmtId="0" fontId="53" fillId="0" borderId="2" xfId="0" applyFont="1" applyBorder="1" applyAlignment="1">
      <alignment horizontal="center"/>
    </xf>
    <xf numFmtId="0" fontId="44" fillId="0" borderId="0" xfId="0" applyFont="1" applyAlignment="1">
      <alignment wrapText="1"/>
    </xf>
    <xf numFmtId="0" fontId="40" fillId="0" borderId="0" xfId="17" applyFont="1" applyFill="1"/>
    <xf numFmtId="0" fontId="41" fillId="0" borderId="0" xfId="17" applyFont="1" applyFill="1"/>
    <xf numFmtId="0" fontId="41" fillId="0" borderId="0" xfId="17" applyFont="1" applyFill="1" applyAlignment="1">
      <alignment horizontal="left"/>
    </xf>
    <xf numFmtId="3" fontId="41" fillId="0" borderId="0" xfId="4" applyNumberFormat="1" applyFont="1" applyFill="1"/>
    <xf numFmtId="166" fontId="42" fillId="0" borderId="0" xfId="17" applyNumberFormat="1" applyFont="1" applyFill="1"/>
    <xf numFmtId="0" fontId="41" fillId="0" borderId="0" xfId="17" applyFont="1" applyFill="1" applyAlignment="1">
      <alignment wrapText="1"/>
    </xf>
    <xf numFmtId="0" fontId="44" fillId="0" borderId="0" xfId="17" applyFont="1" applyFill="1"/>
    <xf numFmtId="0" fontId="43" fillId="0" borderId="0" xfId="17" applyFont="1" applyFill="1" applyAlignment="1">
      <alignment horizontal="center"/>
    </xf>
    <xf numFmtId="0" fontId="40" fillId="0" borderId="16" xfId="17" applyFont="1" applyFill="1" applyBorder="1" applyAlignment="1">
      <alignment horizontal="center" vertical="center"/>
    </xf>
    <xf numFmtId="0" fontId="40" fillId="0" borderId="16" xfId="17" applyFont="1" applyFill="1" applyBorder="1" applyAlignment="1">
      <alignment horizontal="center" vertical="center" wrapText="1"/>
    </xf>
    <xf numFmtId="0" fontId="40" fillId="0" borderId="0" xfId="17" applyFont="1" applyFill="1" applyAlignment="1"/>
    <xf numFmtId="0" fontId="40" fillId="3" borderId="16" xfId="17" applyFont="1" applyFill="1" applyBorder="1"/>
    <xf numFmtId="0" fontId="41" fillId="0" borderId="17" xfId="17" applyFont="1" applyFill="1" applyBorder="1" applyAlignment="1">
      <alignment horizontal="center"/>
    </xf>
    <xf numFmtId="0" fontId="44" fillId="0" borderId="17" xfId="17" applyFont="1" applyFill="1" applyBorder="1" applyAlignment="1">
      <alignment wrapText="1"/>
    </xf>
    <xf numFmtId="0" fontId="42" fillId="0" borderId="17" xfId="17" applyFont="1" applyFill="1" applyBorder="1" applyAlignment="1">
      <alignment horizontal="left" wrapText="1"/>
    </xf>
    <xf numFmtId="3" fontId="42" fillId="0" borderId="17" xfId="17" applyNumberFormat="1" applyFont="1" applyFill="1" applyBorder="1" applyAlignment="1">
      <alignment horizontal="right" wrapText="1"/>
    </xf>
    <xf numFmtId="0" fontId="43" fillId="0" borderId="17" xfId="17" applyFont="1" applyFill="1" applyBorder="1" applyAlignment="1">
      <alignment horizontal="center"/>
    </xf>
    <xf numFmtId="0" fontId="41" fillId="0" borderId="17" xfId="17" applyFont="1" applyFill="1" applyBorder="1" applyAlignment="1">
      <alignment wrapText="1"/>
    </xf>
    <xf numFmtId="0" fontId="43" fillId="3" borderId="17" xfId="17" applyFont="1" applyFill="1" applyBorder="1" applyAlignment="1">
      <alignment horizontal="center"/>
    </xf>
    <xf numFmtId="0" fontId="41" fillId="3" borderId="17" xfId="17" applyFont="1" applyFill="1" applyBorder="1" applyAlignment="1"/>
    <xf numFmtId="0" fontId="41" fillId="0" borderId="17" xfId="17" applyFont="1" applyFill="1" applyBorder="1" applyAlignment="1">
      <alignment horizontal="justify" wrapText="1"/>
    </xf>
    <xf numFmtId="0" fontId="41" fillId="0" borderId="0" xfId="17" applyFont="1" applyFill="1" applyAlignment="1"/>
    <xf numFmtId="0" fontId="41" fillId="0" borderId="1" xfId="17" applyFont="1" applyFill="1" applyBorder="1" applyAlignment="1">
      <alignment horizontal="center"/>
    </xf>
    <xf numFmtId="0" fontId="42" fillId="0" borderId="1" xfId="17" applyFont="1" applyFill="1" applyBorder="1" applyAlignment="1">
      <alignment wrapText="1"/>
    </xf>
    <xf numFmtId="0" fontId="44" fillId="0" borderId="1" xfId="17" applyFont="1" applyFill="1" applyBorder="1" applyAlignment="1">
      <alignment horizontal="left" wrapText="1"/>
    </xf>
    <xf numFmtId="3" fontId="44" fillId="0" borderId="1" xfId="17" applyNumberFormat="1" applyFont="1" applyFill="1" applyBorder="1" applyAlignment="1">
      <alignment horizontal="right"/>
    </xf>
    <xf numFmtId="0" fontId="43" fillId="0" borderId="1" xfId="17" applyFont="1" applyFill="1" applyBorder="1" applyAlignment="1">
      <alignment horizontal="center"/>
    </xf>
    <xf numFmtId="0" fontId="41" fillId="0" borderId="1" xfId="17" applyFont="1" applyFill="1" applyBorder="1" applyAlignment="1">
      <alignment wrapText="1"/>
    </xf>
    <xf numFmtId="0" fontId="43" fillId="3" borderId="1" xfId="17" applyFont="1" applyFill="1" applyBorder="1" applyAlignment="1">
      <alignment horizontal="center"/>
    </xf>
    <xf numFmtId="166" fontId="41" fillId="3" borderId="1" xfId="17" applyNumberFormat="1" applyFont="1" applyFill="1" applyBorder="1" applyAlignment="1"/>
    <xf numFmtId="0" fontId="41" fillId="0" borderId="1" xfId="17" applyFont="1" applyFill="1" applyBorder="1" applyAlignment="1">
      <alignment horizontal="justify"/>
    </xf>
    <xf numFmtId="0" fontId="41" fillId="3" borderId="1" xfId="17" applyFont="1" applyFill="1" applyBorder="1" applyAlignment="1"/>
    <xf numFmtId="3" fontId="44" fillId="0" borderId="1" xfId="17" applyNumberFormat="1" applyFont="1" applyFill="1" applyBorder="1" applyAlignment="1">
      <alignment horizontal="right" wrapText="1"/>
    </xf>
    <xf numFmtId="0" fontId="41" fillId="0" borderId="1" xfId="17" applyFont="1" applyFill="1" applyBorder="1" applyAlignment="1">
      <alignment horizontal="justify" wrapText="1"/>
    </xf>
    <xf numFmtId="0" fontId="42" fillId="0" borderId="1" xfId="17" applyFont="1" applyFill="1" applyBorder="1" applyAlignment="1">
      <alignment horizontal="left" wrapText="1"/>
    </xf>
    <xf numFmtId="3" fontId="42" fillId="0" borderId="1" xfId="17" applyNumberFormat="1" applyFont="1" applyFill="1" applyBorder="1" applyAlignment="1">
      <alignment horizontal="right" wrapText="1"/>
    </xf>
    <xf numFmtId="0" fontId="42" fillId="0" borderId="1" xfId="17" applyFont="1" applyFill="1" applyBorder="1" applyAlignment="1">
      <alignment horizontal="left"/>
    </xf>
    <xf numFmtId="3" fontId="42" fillId="0" borderId="1" xfId="4" applyNumberFormat="1" applyFont="1" applyFill="1" applyBorder="1" applyAlignment="1">
      <alignment horizontal="right"/>
    </xf>
    <xf numFmtId="0" fontId="52" fillId="0" borderId="1" xfId="17" applyFont="1" applyFill="1" applyBorder="1" applyAlignment="1">
      <alignment horizontal="center"/>
    </xf>
    <xf numFmtId="0" fontId="44" fillId="0" borderId="1" xfId="17" applyFont="1" applyFill="1" applyBorder="1" applyAlignment="1">
      <alignment wrapText="1"/>
    </xf>
    <xf numFmtId="0" fontId="53" fillId="0" borderId="1" xfId="17" applyFont="1" applyFill="1" applyBorder="1" applyAlignment="1">
      <alignment horizontal="center"/>
    </xf>
    <xf numFmtId="0" fontId="52" fillId="0" borderId="1" xfId="17" applyFont="1" applyFill="1" applyBorder="1" applyAlignment="1"/>
    <xf numFmtId="0" fontId="52" fillId="0" borderId="1" xfId="17" applyFont="1" applyFill="1" applyBorder="1" applyAlignment="1">
      <alignment wrapText="1"/>
    </xf>
    <xf numFmtId="0" fontId="53" fillId="3" borderId="1" xfId="17" applyFont="1" applyFill="1" applyBorder="1" applyAlignment="1">
      <alignment horizontal="center"/>
    </xf>
    <xf numFmtId="0" fontId="52" fillId="3" borderId="1" xfId="17" applyFont="1" applyFill="1" applyBorder="1" applyAlignment="1"/>
    <xf numFmtId="0" fontId="52" fillId="0" borderId="1" xfId="17" applyFont="1" applyFill="1" applyBorder="1" applyAlignment="1">
      <alignment horizontal="justify"/>
    </xf>
    <xf numFmtId="0" fontId="52" fillId="0" borderId="0" xfId="17" applyFont="1" applyFill="1" applyAlignment="1"/>
    <xf numFmtId="0" fontId="45" fillId="0" borderId="1" xfId="17" applyFont="1" applyFill="1" applyBorder="1" applyAlignment="1">
      <alignment horizontal="center"/>
    </xf>
    <xf numFmtId="0" fontId="46" fillId="0" borderId="1" xfId="17" applyFont="1" applyFill="1" applyBorder="1" applyAlignment="1">
      <alignment wrapText="1"/>
    </xf>
    <xf numFmtId="0" fontId="46" fillId="0" borderId="1" xfId="17" applyFont="1" applyFill="1" applyBorder="1" applyAlignment="1">
      <alignment horizontal="left" wrapText="1"/>
    </xf>
    <xf numFmtId="3" fontId="46" fillId="0" borderId="1" xfId="17" applyNumberFormat="1" applyFont="1" applyFill="1" applyBorder="1" applyAlignment="1">
      <alignment horizontal="right" wrapText="1"/>
    </xf>
    <xf numFmtId="0" fontId="47" fillId="0" borderId="1" xfId="17" applyFont="1" applyFill="1" applyBorder="1" applyAlignment="1">
      <alignment horizontal="center"/>
    </xf>
    <xf numFmtId="0" fontId="45" fillId="0" borderId="1" xfId="17" applyFont="1" applyFill="1" applyBorder="1" applyAlignment="1"/>
    <xf numFmtId="0" fontId="47" fillId="3" borderId="1" xfId="17" applyFont="1" applyFill="1" applyBorder="1" applyAlignment="1">
      <alignment horizontal="center"/>
    </xf>
    <xf numFmtId="0" fontId="45" fillId="3" borderId="1" xfId="17" applyFont="1" applyFill="1" applyBorder="1" applyAlignment="1"/>
    <xf numFmtId="0" fontId="45" fillId="0" borderId="0" xfId="17" applyFont="1" applyFill="1" applyAlignment="1"/>
    <xf numFmtId="0" fontId="44" fillId="0" borderId="1" xfId="16" applyFont="1" applyFill="1" applyBorder="1" applyAlignment="1">
      <alignment horizontal="left" wrapText="1"/>
    </xf>
    <xf numFmtId="0" fontId="54" fillId="0" borderId="1" xfId="17" applyFont="1" applyFill="1" applyBorder="1" applyAlignment="1">
      <alignment horizontal="center"/>
    </xf>
    <xf numFmtId="0" fontId="48" fillId="0" borderId="1" xfId="17" applyFont="1" applyFill="1" applyBorder="1" applyAlignment="1">
      <alignment wrapText="1"/>
    </xf>
    <xf numFmtId="0" fontId="48" fillId="0" borderId="1" xfId="16" applyFont="1" applyFill="1" applyBorder="1" applyAlignment="1">
      <alignment horizontal="left" wrapText="1"/>
    </xf>
    <xf numFmtId="0" fontId="55" fillId="0" borderId="1" xfId="17" applyFont="1" applyFill="1" applyBorder="1" applyAlignment="1">
      <alignment horizontal="center"/>
    </xf>
    <xf numFmtId="0" fontId="55" fillId="3" borderId="1" xfId="17" applyFont="1" applyFill="1" applyBorder="1" applyAlignment="1">
      <alignment horizontal="center"/>
    </xf>
    <xf numFmtId="0" fontId="54" fillId="3" borderId="1" xfId="17" applyFont="1" applyFill="1" applyBorder="1" applyAlignment="1"/>
    <xf numFmtId="0" fontId="54" fillId="0" borderId="1" xfId="17" applyFont="1" applyFill="1" applyBorder="1" applyAlignment="1">
      <alignment horizontal="justify" wrapText="1"/>
    </xf>
    <xf numFmtId="0" fontId="54" fillId="0" borderId="0" xfId="17" applyFont="1" applyFill="1" applyAlignment="1"/>
    <xf numFmtId="0" fontId="51" fillId="0" borderId="1" xfId="17" applyFont="1" applyFill="1" applyBorder="1" applyAlignment="1">
      <alignment horizontal="left" wrapText="1"/>
    </xf>
    <xf numFmtId="3" fontId="46" fillId="0" borderId="1" xfId="4" applyNumberFormat="1" applyFont="1" applyFill="1" applyBorder="1" applyAlignment="1">
      <alignment horizontal="right"/>
    </xf>
    <xf numFmtId="0" fontId="45" fillId="0" borderId="1" xfId="17" applyFont="1" applyFill="1" applyBorder="1" applyAlignment="1">
      <alignment horizontal="justify" wrapText="1"/>
    </xf>
    <xf numFmtId="0" fontId="45" fillId="0" borderId="1" xfId="17" applyFont="1" applyFill="1" applyBorder="1" applyAlignment="1">
      <alignment horizontal="justify"/>
    </xf>
    <xf numFmtId="0" fontId="48" fillId="0" borderId="1" xfId="17" applyFont="1" applyFill="1" applyBorder="1" applyAlignment="1">
      <alignment horizontal="left" wrapText="1"/>
    </xf>
    <xf numFmtId="3" fontId="48" fillId="0" borderId="1" xfId="17" applyNumberFormat="1" applyFont="1" applyFill="1" applyBorder="1" applyAlignment="1">
      <alignment horizontal="right" wrapText="1"/>
    </xf>
    <xf numFmtId="3" fontId="44" fillId="0" borderId="1" xfId="4" applyNumberFormat="1" applyFont="1" applyFill="1" applyBorder="1" applyAlignment="1">
      <alignment horizontal="right" wrapText="1"/>
    </xf>
    <xf numFmtId="0" fontId="41" fillId="0" borderId="1" xfId="17" applyFont="1" applyFill="1" applyBorder="1" applyAlignment="1"/>
    <xf numFmtId="49" fontId="44" fillId="0" borderId="1" xfId="17" applyNumberFormat="1" applyFont="1" applyFill="1" applyBorder="1" applyAlignment="1">
      <alignment horizontal="left" wrapText="1"/>
    </xf>
    <xf numFmtId="3" fontId="44" fillId="0" borderId="1" xfId="17" applyNumberFormat="1" applyFont="1" applyFill="1" applyBorder="1" applyAlignment="1">
      <alignment horizontal="right" shrinkToFit="1"/>
    </xf>
    <xf numFmtId="0" fontId="46" fillId="0" borderId="1" xfId="16" applyFont="1" applyFill="1" applyBorder="1" applyAlignment="1">
      <alignment horizontal="left" wrapText="1"/>
    </xf>
    <xf numFmtId="0" fontId="45" fillId="0" borderId="1" xfId="17" applyFont="1" applyFill="1" applyBorder="1" applyAlignment="1">
      <alignment wrapText="1"/>
    </xf>
    <xf numFmtId="3" fontId="42" fillId="0" borderId="1" xfId="17" applyNumberFormat="1" applyFont="1" applyFill="1" applyBorder="1" applyAlignment="1">
      <alignment horizontal="right"/>
    </xf>
    <xf numFmtId="0" fontId="42" fillId="0" borderId="1" xfId="17" applyFont="1" applyFill="1" applyBorder="1" applyAlignment="1"/>
    <xf numFmtId="0" fontId="46" fillId="0" borderId="1" xfId="17" applyFont="1" applyFill="1" applyBorder="1" applyAlignment="1"/>
    <xf numFmtId="0" fontId="45" fillId="0" borderId="1" xfId="17" applyFont="1" applyFill="1" applyBorder="1" applyAlignment="1">
      <alignment horizontal="left" wrapText="1"/>
    </xf>
    <xf numFmtId="0" fontId="44" fillId="0" borderId="1" xfId="17" applyFont="1" applyFill="1" applyBorder="1" applyAlignment="1">
      <alignment horizontal="left" wrapText="1" readingOrder="1"/>
    </xf>
    <xf numFmtId="0" fontId="54" fillId="0" borderId="1" xfId="17" applyFont="1" applyFill="1" applyBorder="1" applyAlignment="1"/>
    <xf numFmtId="0" fontId="48" fillId="0" borderId="1" xfId="17" applyFont="1" applyFill="1" applyBorder="1" applyAlignment="1"/>
    <xf numFmtId="0" fontId="41" fillId="0" borderId="15" xfId="17" applyFont="1" applyFill="1" applyBorder="1" applyAlignment="1">
      <alignment horizontal="justify"/>
    </xf>
    <xf numFmtId="0" fontId="41" fillId="0" borderId="15" xfId="17" applyFont="1" applyFill="1" applyBorder="1" applyAlignment="1"/>
    <xf numFmtId="0" fontId="42" fillId="0" borderId="15" xfId="17" applyFont="1" applyFill="1" applyBorder="1" applyAlignment="1"/>
    <xf numFmtId="0" fontId="44" fillId="0" borderId="15" xfId="17" applyFont="1" applyFill="1" applyBorder="1" applyAlignment="1">
      <alignment horizontal="left" wrapText="1"/>
    </xf>
    <xf numFmtId="3" fontId="44" fillId="0" borderId="15" xfId="17" applyNumberFormat="1" applyFont="1" applyFill="1" applyBorder="1" applyAlignment="1">
      <alignment horizontal="right"/>
    </xf>
    <xf numFmtId="0" fontId="43" fillId="0" borderId="15" xfId="17" applyFont="1" applyFill="1" applyBorder="1" applyAlignment="1">
      <alignment horizontal="center"/>
    </xf>
    <xf numFmtId="0" fontId="41" fillId="0" borderId="15" xfId="17" applyFont="1" applyFill="1" applyBorder="1" applyAlignment="1">
      <alignment wrapText="1"/>
    </xf>
    <xf numFmtId="0" fontId="43" fillId="3" borderId="15" xfId="17" applyFont="1" applyFill="1" applyBorder="1" applyAlignment="1">
      <alignment horizontal="center"/>
    </xf>
    <xf numFmtId="0" fontId="41" fillId="3" borderId="15" xfId="17" applyFont="1" applyFill="1" applyBorder="1" applyAlignment="1"/>
    <xf numFmtId="0" fontId="41" fillId="0" borderId="0" xfId="17" applyFont="1" applyFill="1" applyBorder="1"/>
    <xf numFmtId="3" fontId="41" fillId="0" borderId="0" xfId="17" applyNumberFormat="1" applyFont="1" applyFill="1"/>
    <xf numFmtId="0" fontId="41" fillId="0" borderId="0" xfId="17" applyFont="1" applyFill="1" applyBorder="1" applyAlignment="1">
      <alignment horizontal="center"/>
    </xf>
    <xf numFmtId="0" fontId="41" fillId="0" borderId="87" xfId="17" applyFont="1" applyFill="1" applyBorder="1" applyAlignment="1">
      <alignment wrapText="1"/>
    </xf>
    <xf numFmtId="0" fontId="48" fillId="0" borderId="58" xfId="17" applyFont="1" applyFill="1" applyBorder="1" applyAlignment="1">
      <alignment horizontal="left" wrapText="1"/>
    </xf>
    <xf numFmtId="3" fontId="48" fillId="0" borderId="58" xfId="4" applyNumberFormat="1" applyFont="1" applyFill="1" applyBorder="1"/>
    <xf numFmtId="0" fontId="42" fillId="0" borderId="51" xfId="17" applyFont="1" applyFill="1" applyBorder="1" applyAlignment="1">
      <alignment horizontal="left" wrapText="1"/>
    </xf>
    <xf numFmtId="3" fontId="42" fillId="0" borderId="51" xfId="4" applyNumberFormat="1" applyFont="1" applyFill="1" applyBorder="1" applyAlignment="1">
      <alignment horizontal="right"/>
    </xf>
    <xf numFmtId="0" fontId="41" fillId="0" borderId="51" xfId="17" applyFont="1" applyFill="1" applyBorder="1"/>
    <xf numFmtId="0" fontId="49" fillId="0" borderId="64" xfId="17" applyFont="1" applyFill="1" applyBorder="1" applyAlignment="1">
      <alignment horizontal="left" wrapText="1"/>
    </xf>
    <xf numFmtId="3" fontId="49" fillId="0" borderId="64" xfId="4" applyNumberFormat="1" applyFont="1" applyFill="1" applyBorder="1"/>
    <xf numFmtId="0" fontId="49" fillId="0" borderId="64" xfId="17" applyFont="1" applyFill="1" applyBorder="1"/>
    <xf numFmtId="0" fontId="58" fillId="0" borderId="89" xfId="15" applyFont="1" applyFill="1" applyBorder="1" applyAlignment="1">
      <alignment horizontal="center" vertical="top" wrapText="1"/>
    </xf>
    <xf numFmtId="166" fontId="44" fillId="0" borderId="90" xfId="15" applyNumberFormat="1" applyFont="1" applyFill="1" applyBorder="1" applyAlignment="1">
      <alignment horizontal="center" vertical="top" wrapText="1"/>
    </xf>
    <xf numFmtId="0" fontId="43" fillId="0" borderId="2" xfId="17" applyFont="1" applyFill="1" applyBorder="1" applyAlignment="1">
      <alignment horizontal="center"/>
    </xf>
    <xf numFmtId="166" fontId="42" fillId="0" borderId="3" xfId="17" applyNumberFormat="1" applyFont="1" applyFill="1" applyBorder="1" applyAlignment="1">
      <alignment horizontal="center"/>
    </xf>
    <xf numFmtId="0" fontId="53" fillId="0" borderId="2" xfId="17" applyFont="1" applyFill="1" applyBorder="1" applyAlignment="1">
      <alignment horizontal="center"/>
    </xf>
    <xf numFmtId="166" fontId="44" fillId="0" borderId="3" xfId="17" applyNumberFormat="1" applyFont="1" applyFill="1" applyBorder="1" applyAlignment="1">
      <alignment horizontal="center"/>
    </xf>
    <xf numFmtId="166" fontId="46" fillId="0" borderId="3" xfId="17" applyNumberFormat="1" applyFont="1" applyFill="1" applyBorder="1" applyAlignment="1">
      <alignment horizontal="center"/>
    </xf>
    <xf numFmtId="0" fontId="55" fillId="0" borderId="2" xfId="17" applyFont="1" applyFill="1" applyBorder="1" applyAlignment="1">
      <alignment horizontal="center"/>
    </xf>
    <xf numFmtId="166" fontId="48" fillId="0" borderId="3" xfId="17" applyNumberFormat="1" applyFont="1" applyFill="1" applyBorder="1" applyAlignment="1">
      <alignment horizontal="center"/>
    </xf>
    <xf numFmtId="0" fontId="45" fillId="0" borderId="2" xfId="17" applyFont="1" applyFill="1" applyBorder="1" applyAlignment="1"/>
    <xf numFmtId="166" fontId="46" fillId="0" borderId="3" xfId="17" applyNumberFormat="1" applyFont="1" applyFill="1" applyBorder="1" applyAlignment="1"/>
    <xf numFmtId="0" fontId="47" fillId="0" borderId="2" xfId="17" applyFont="1" applyFill="1" applyBorder="1" applyAlignment="1">
      <alignment horizontal="center"/>
    </xf>
    <xf numFmtId="0" fontId="43" fillId="0" borderId="91" xfId="17" applyFont="1" applyFill="1" applyBorder="1" applyAlignment="1">
      <alignment horizontal="center"/>
    </xf>
    <xf numFmtId="166" fontId="42" fillId="0" borderId="92" xfId="17" applyNumberFormat="1" applyFont="1" applyFill="1" applyBorder="1" applyAlignment="1">
      <alignment horizontal="center"/>
    </xf>
    <xf numFmtId="0" fontId="50" fillId="0" borderId="0" xfId="0" applyFont="1"/>
    <xf numFmtId="0" fontId="52" fillId="0" borderId="0" xfId="0" applyFont="1"/>
    <xf numFmtId="3" fontId="44" fillId="0" borderId="0" xfId="1" applyNumberFormat="1" applyFont="1" applyAlignment="1">
      <alignment horizontal="right"/>
    </xf>
    <xf numFmtId="0" fontId="53" fillId="0" borderId="0" xfId="0" applyFont="1" applyAlignment="1">
      <alignment horizont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 wrapText="1"/>
    </xf>
    <xf numFmtId="0" fontId="50" fillId="3" borderId="16" xfId="0" applyFont="1" applyFill="1" applyBorder="1"/>
    <xf numFmtId="0" fontId="44" fillId="3" borderId="17" xfId="0" applyFont="1" applyFill="1" applyBorder="1" applyAlignment="1">
      <alignment vertical="center" wrapText="1"/>
    </xf>
    <xf numFmtId="3" fontId="44" fillId="3" borderId="17" xfId="1" applyNumberFormat="1" applyFont="1" applyFill="1" applyBorder="1" applyAlignment="1">
      <alignment horizontal="right" vertical="center"/>
    </xf>
    <xf numFmtId="0" fontId="52" fillId="3" borderId="11" xfId="0" applyFont="1" applyFill="1" applyBorder="1"/>
    <xf numFmtId="0" fontId="52" fillId="3" borderId="11" xfId="0" applyFont="1" applyFill="1" applyBorder="1" applyAlignment="1">
      <alignment vertical="center"/>
    </xf>
    <xf numFmtId="0" fontId="52" fillId="0" borderId="0" xfId="0" applyFont="1" applyAlignment="1">
      <alignment vertical="center"/>
    </xf>
    <xf numFmtId="0" fontId="52" fillId="0" borderId="1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center"/>
    </xf>
    <xf numFmtId="0" fontId="52" fillId="0" borderId="1" xfId="0" applyFont="1" applyBorder="1" applyAlignment="1">
      <alignment vertical="center" wrapText="1"/>
    </xf>
    <xf numFmtId="0" fontId="52" fillId="3" borderId="1" xfId="0" applyFont="1" applyFill="1" applyBorder="1" applyAlignment="1">
      <alignment vertical="center"/>
    </xf>
    <xf numFmtId="3" fontId="44" fillId="0" borderId="1" xfId="1" applyNumberFormat="1" applyFont="1" applyBorder="1" applyAlignment="1">
      <alignment horizontal="right" vertical="center"/>
    </xf>
    <xf numFmtId="0" fontId="52" fillId="0" borderId="1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/>
    </xf>
    <xf numFmtId="3" fontId="44" fillId="0" borderId="1" xfId="1" applyNumberFormat="1" applyFont="1" applyFill="1" applyBorder="1" applyAlignment="1">
      <alignment horizontal="right" vertical="center"/>
    </xf>
    <xf numFmtId="0" fontId="53" fillId="0" borderId="1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vertical="center"/>
    </xf>
    <xf numFmtId="0" fontId="52" fillId="0" borderId="1" xfId="0" applyFont="1" applyFill="1" applyBorder="1" applyAlignment="1">
      <alignment vertical="center" wrapText="1"/>
    </xf>
    <xf numFmtId="0" fontId="52" fillId="0" borderId="0" xfId="0" applyFont="1" applyFill="1" applyAlignment="1">
      <alignment vertical="center"/>
    </xf>
    <xf numFmtId="0" fontId="52" fillId="0" borderId="1" xfId="0" applyFont="1" applyBorder="1" applyAlignment="1">
      <alignment vertical="center"/>
    </xf>
    <xf numFmtId="3" fontId="44" fillId="3" borderId="1" xfId="1" applyNumberFormat="1" applyFont="1" applyFill="1" applyBorder="1" applyAlignment="1">
      <alignment horizontal="right" vertical="center"/>
    </xf>
    <xf numFmtId="0" fontId="59" fillId="0" borderId="1" xfId="0" applyFont="1" applyBorder="1" applyAlignment="1">
      <alignment horizontal="left" vertical="center"/>
    </xf>
    <xf numFmtId="0" fontId="52" fillId="0" borderId="0" xfId="0" applyFont="1" applyBorder="1" applyAlignment="1">
      <alignment vertical="center"/>
    </xf>
    <xf numFmtId="3" fontId="44" fillId="0" borderId="1" xfId="0" applyNumberFormat="1" applyFont="1" applyBorder="1" applyAlignment="1">
      <alignment horizontal="right" vertical="center"/>
    </xf>
    <xf numFmtId="0" fontId="52" fillId="0" borderId="20" xfId="0" applyFont="1" applyBorder="1" applyAlignment="1">
      <alignment horizontal="center" vertical="center"/>
    </xf>
    <xf numFmtId="0" fontId="52" fillId="0" borderId="20" xfId="0" applyFont="1" applyBorder="1" applyAlignment="1">
      <alignment horizontal="left" vertical="center"/>
    </xf>
    <xf numFmtId="0" fontId="44" fillId="0" borderId="20" xfId="2" applyFont="1" applyBorder="1" applyAlignment="1">
      <alignment vertical="center" wrapText="1"/>
    </xf>
    <xf numFmtId="3" fontId="44" fillId="0" borderId="20" xfId="2" applyNumberFormat="1" applyFont="1" applyBorder="1" applyAlignment="1">
      <alignment horizontal="right" vertical="center" wrapText="1"/>
    </xf>
    <xf numFmtId="0" fontId="53" fillId="0" borderId="20" xfId="0" applyFont="1" applyBorder="1" applyAlignment="1">
      <alignment horizontal="center"/>
    </xf>
    <xf numFmtId="0" fontId="53" fillId="0" borderId="20" xfId="0" applyFont="1" applyBorder="1" applyAlignment="1">
      <alignment horizontal="center" vertical="center"/>
    </xf>
    <xf numFmtId="0" fontId="52" fillId="0" borderId="20" xfId="0" applyFont="1" applyBorder="1" applyAlignment="1">
      <alignment vertical="center" wrapText="1"/>
    </xf>
    <xf numFmtId="0" fontId="52" fillId="3" borderId="20" xfId="0" applyFont="1" applyFill="1" applyBorder="1" applyAlignment="1">
      <alignment vertical="center"/>
    </xf>
    <xf numFmtId="0" fontId="52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44" fillId="0" borderId="0" xfId="2" applyFont="1" applyBorder="1" applyAlignment="1">
      <alignment vertical="center" wrapText="1"/>
    </xf>
    <xf numFmtId="3" fontId="44" fillId="0" borderId="0" xfId="2" applyNumberFormat="1" applyFont="1" applyBorder="1" applyAlignment="1">
      <alignment horizontal="right" vertical="center" wrapText="1"/>
    </xf>
    <xf numFmtId="0" fontId="53" fillId="0" borderId="0" xfId="0" applyFont="1" applyBorder="1" applyAlignment="1">
      <alignment horizontal="center"/>
    </xf>
    <xf numFmtId="0" fontId="53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vertical="center" wrapText="1"/>
    </xf>
    <xf numFmtId="0" fontId="52" fillId="3" borderId="0" xfId="0" applyFont="1" applyFill="1" applyBorder="1" applyAlignment="1">
      <alignment vertical="center"/>
    </xf>
    <xf numFmtId="0" fontId="52" fillId="0" borderId="0" xfId="0" applyFont="1" applyBorder="1" applyAlignment="1">
      <alignment horizontal="center"/>
    </xf>
    <xf numFmtId="3" fontId="52" fillId="0" borderId="0" xfId="1" applyNumberFormat="1" applyFont="1" applyBorder="1"/>
    <xf numFmtId="0" fontId="52" fillId="0" borderId="0" xfId="0" applyFont="1" applyBorder="1"/>
    <xf numFmtId="0" fontId="52" fillId="0" borderId="14" xfId="0" applyFont="1" applyBorder="1"/>
    <xf numFmtId="0" fontId="52" fillId="0" borderId="87" xfId="0" applyFont="1" applyBorder="1" applyAlignment="1">
      <alignment wrapText="1"/>
    </xf>
    <xf numFmtId="0" fontId="44" fillId="0" borderId="58" xfId="0" applyFont="1" applyBorder="1" applyAlignment="1">
      <alignment wrapText="1"/>
    </xf>
    <xf numFmtId="3" fontId="44" fillId="0" borderId="58" xfId="1" applyNumberFormat="1" applyFont="1" applyBorder="1"/>
    <xf numFmtId="3" fontId="44" fillId="0" borderId="51" xfId="1" applyNumberFormat="1" applyFont="1" applyBorder="1" applyAlignment="1">
      <alignment horizontal="right"/>
    </xf>
    <xf numFmtId="0" fontId="52" fillId="0" borderId="51" xfId="0" applyFont="1" applyBorder="1"/>
    <xf numFmtId="0" fontId="50" fillId="0" borderId="64" xfId="0" applyFont="1" applyBorder="1" applyAlignment="1">
      <alignment wrapText="1"/>
    </xf>
    <xf numFmtId="3" fontId="50" fillId="0" borderId="64" xfId="1" applyNumberFormat="1" applyFont="1" applyBorder="1"/>
    <xf numFmtId="0" fontId="50" fillId="0" borderId="64" xfId="0" applyFont="1" applyBorder="1"/>
    <xf numFmtId="0" fontId="54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top" wrapText="1"/>
    </xf>
    <xf numFmtId="3" fontId="48" fillId="0" borderId="1" xfId="0" applyNumberFormat="1" applyFont="1" applyBorder="1" applyAlignment="1">
      <alignment horizontal="right" vertical="top" wrapText="1"/>
    </xf>
    <xf numFmtId="0" fontId="60" fillId="0" borderId="3" xfId="0" applyFont="1" applyBorder="1" applyAlignment="1">
      <alignment horizontal="center"/>
    </xf>
    <xf numFmtId="0" fontId="60" fillId="0" borderId="1" xfId="0" applyFont="1" applyBorder="1" applyAlignment="1">
      <alignment horizontal="center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vertical="center" wrapText="1"/>
    </xf>
    <xf numFmtId="0" fontId="54" fillId="3" borderId="1" xfId="0" applyFont="1" applyFill="1" applyBorder="1" applyAlignment="1">
      <alignment vertical="center"/>
    </xf>
    <xf numFmtId="0" fontId="60" fillId="3" borderId="1" xfId="0" applyFont="1" applyFill="1" applyBorder="1" applyAlignment="1">
      <alignment vertical="center"/>
    </xf>
    <xf numFmtId="0" fontId="60" fillId="0" borderId="0" xfId="0" applyFont="1" applyBorder="1" applyAlignment="1">
      <alignment vertical="center"/>
    </xf>
    <xf numFmtId="0" fontId="48" fillId="3" borderId="1" xfId="0" applyFont="1" applyFill="1" applyBorder="1" applyAlignment="1">
      <alignment vertical="center"/>
    </xf>
    <xf numFmtId="0" fontId="48" fillId="0" borderId="1" xfId="0" applyFont="1" applyBorder="1"/>
    <xf numFmtId="3" fontId="48" fillId="0" borderId="1" xfId="0" applyNumberFormat="1" applyFont="1" applyBorder="1" applyAlignment="1">
      <alignment horizontal="right"/>
    </xf>
    <xf numFmtId="0" fontId="48" fillId="0" borderId="1" xfId="0" applyFont="1" applyBorder="1" applyAlignment="1">
      <alignment vertical="center" wrapText="1"/>
    </xf>
    <xf numFmtId="0" fontId="54" fillId="0" borderId="1" xfId="0" applyFont="1" applyBorder="1" applyAlignment="1">
      <alignment horizontal="center" vertical="center"/>
    </xf>
    <xf numFmtId="0" fontId="54" fillId="0" borderId="1" xfId="0" applyFont="1" applyBorder="1" applyAlignment="1">
      <alignment horizontal="left" vertical="center"/>
    </xf>
    <xf numFmtId="0" fontId="48" fillId="0" borderId="1" xfId="2" applyFont="1" applyBorder="1" applyAlignment="1">
      <alignment vertical="center" wrapText="1"/>
    </xf>
    <xf numFmtId="3" fontId="48" fillId="0" borderId="1" xfId="2" applyNumberFormat="1" applyFont="1" applyBorder="1" applyAlignment="1">
      <alignment horizontal="right" vertical="center" wrapText="1"/>
    </xf>
    <xf numFmtId="0" fontId="55" fillId="0" borderId="3" xfId="0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55" fillId="0" borderId="1" xfId="0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4" fillId="0" borderId="15" xfId="0" applyFont="1" applyBorder="1" applyAlignment="1">
      <alignment horizontal="center" vertical="center"/>
    </xf>
    <xf numFmtId="0" fontId="54" fillId="0" borderId="15" xfId="0" applyFont="1" applyBorder="1" applyAlignment="1">
      <alignment horizontal="left" vertical="center"/>
    </xf>
    <xf numFmtId="0" fontId="48" fillId="0" borderId="15" xfId="2" applyFont="1" applyBorder="1" applyAlignment="1">
      <alignment vertical="center" wrapText="1"/>
    </xf>
    <xf numFmtId="3" fontId="48" fillId="0" borderId="15" xfId="2" applyNumberFormat="1" applyFont="1" applyBorder="1" applyAlignment="1">
      <alignment horizontal="right" vertical="center" wrapText="1"/>
    </xf>
    <xf numFmtId="0" fontId="55" fillId="0" borderId="92" xfId="0" applyFont="1" applyBorder="1" applyAlignment="1">
      <alignment horizontal="center"/>
    </xf>
    <xf numFmtId="0" fontId="55" fillId="0" borderId="15" xfId="0" applyFont="1" applyBorder="1" applyAlignment="1">
      <alignment horizontal="center"/>
    </xf>
    <xf numFmtId="0" fontId="55" fillId="0" borderId="15" xfId="0" applyFont="1" applyBorder="1" applyAlignment="1">
      <alignment horizontal="center" vertical="center"/>
    </xf>
    <xf numFmtId="0" fontId="54" fillId="0" borderId="15" xfId="0" applyFont="1" applyBorder="1" applyAlignment="1">
      <alignment vertical="center" wrapText="1"/>
    </xf>
    <xf numFmtId="0" fontId="54" fillId="3" borderId="15" xfId="0" applyFont="1" applyFill="1" applyBorder="1" applyAlignment="1">
      <alignment vertical="center"/>
    </xf>
    <xf numFmtId="0" fontId="52" fillId="3" borderId="1" xfId="0" applyFont="1" applyFill="1" applyBorder="1" applyAlignment="1">
      <alignment horizontal="center" vertical="center"/>
    </xf>
    <xf numFmtId="0" fontId="52" fillId="3" borderId="1" xfId="0" applyFont="1" applyFill="1" applyBorder="1" applyAlignment="1">
      <alignment horizontal="left" vertical="center" wrapText="1"/>
    </xf>
    <xf numFmtId="0" fontId="53" fillId="3" borderId="1" xfId="0" applyFont="1" applyFill="1" applyBorder="1" applyAlignment="1">
      <alignment horizontal="center" vertical="center"/>
    </xf>
    <xf numFmtId="0" fontId="52" fillId="3" borderId="1" xfId="0" applyFont="1" applyFill="1" applyBorder="1" applyAlignment="1">
      <alignment vertical="center" wrapText="1"/>
    </xf>
    <xf numFmtId="0" fontId="43" fillId="3" borderId="1" xfId="0" applyFont="1" applyFill="1" applyBorder="1" applyAlignment="1">
      <alignment horizontal="center" vertical="center"/>
    </xf>
    <xf numFmtId="0" fontId="52" fillId="3" borderId="0" xfId="0" applyFont="1" applyFill="1" applyAlignment="1">
      <alignment vertical="center"/>
    </xf>
    <xf numFmtId="0" fontId="52" fillId="3" borderId="17" xfId="0" applyFont="1" applyFill="1" applyBorder="1" applyAlignment="1">
      <alignment horizontal="center" vertical="center"/>
    </xf>
    <xf numFmtId="0" fontId="52" fillId="3" borderId="17" xfId="0" applyFont="1" applyFill="1" applyBorder="1" applyAlignment="1">
      <alignment horizontal="left" vertical="center" wrapText="1"/>
    </xf>
    <xf numFmtId="0" fontId="53" fillId="3" borderId="17" xfId="0" applyFont="1" applyFill="1" applyBorder="1" applyAlignment="1">
      <alignment horizontal="center" vertical="center"/>
    </xf>
    <xf numFmtId="0" fontId="52" fillId="3" borderId="17" xfId="0" applyFont="1" applyFill="1" applyBorder="1" applyAlignment="1">
      <alignment vertical="center" wrapText="1"/>
    </xf>
    <xf numFmtId="0" fontId="43" fillId="3" borderId="17" xfId="0" applyFont="1" applyFill="1" applyBorder="1" applyAlignment="1">
      <alignment horizontal="center" vertical="center"/>
    </xf>
    <xf numFmtId="0" fontId="53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/>
    </xf>
    <xf numFmtId="0" fontId="47" fillId="3" borderId="1" xfId="0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left" vertical="center" wrapText="1"/>
    </xf>
    <xf numFmtId="0" fontId="43" fillId="3" borderId="1" xfId="0" applyFont="1" applyFill="1" applyBorder="1" applyAlignment="1">
      <alignment horizontal="center"/>
    </xf>
    <xf numFmtId="166" fontId="44" fillId="0" borderId="0" xfId="0" applyNumberFormat="1" applyFont="1"/>
    <xf numFmtId="166" fontId="44" fillId="0" borderId="0" xfId="0" applyNumberFormat="1" applyFont="1" applyBorder="1" applyAlignment="1">
      <alignment horizontal="center"/>
    </xf>
    <xf numFmtId="166" fontId="44" fillId="0" borderId="14" xfId="0" applyNumberFormat="1" applyFont="1" applyBorder="1"/>
    <xf numFmtId="0" fontId="53" fillId="3" borderId="89" xfId="0" applyFont="1" applyFill="1" applyBorder="1" applyAlignment="1">
      <alignment horizontal="center" vertical="center"/>
    </xf>
    <xf numFmtId="166" fontId="44" fillId="3" borderId="9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166" fontId="44" fillId="0" borderId="3" xfId="0" applyNumberFormat="1" applyFont="1" applyBorder="1" applyAlignment="1">
      <alignment horizontal="center" vertical="center"/>
    </xf>
    <xf numFmtId="0" fontId="53" fillId="3" borderId="2" xfId="0" applyFont="1" applyFill="1" applyBorder="1" applyAlignment="1">
      <alignment horizontal="center" vertical="center"/>
    </xf>
    <xf numFmtId="166" fontId="44" fillId="3" borderId="3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vertical="center"/>
    </xf>
    <xf numFmtId="166" fontId="44" fillId="0" borderId="3" xfId="0" applyNumberFormat="1" applyFont="1" applyFill="1" applyBorder="1" applyAlignment="1">
      <alignment vertical="center"/>
    </xf>
    <xf numFmtId="166" fontId="44" fillId="0" borderId="3" xfId="0" applyNumberFormat="1" applyFont="1" applyBorder="1" applyAlignment="1">
      <alignment horizontal="center"/>
    </xf>
    <xf numFmtId="166" fontId="44" fillId="0" borderId="3" xfId="0" applyNumberFormat="1" applyFont="1" applyFill="1" applyBorder="1" applyAlignment="1">
      <alignment horizontal="center"/>
    </xf>
    <xf numFmtId="0" fontId="53" fillId="0" borderId="26" xfId="0" applyFont="1" applyBorder="1" applyAlignment="1">
      <alignment horizontal="center"/>
    </xf>
    <xf numFmtId="166" fontId="44" fillId="0" borderId="93" xfId="0" applyNumberFormat="1" applyFont="1" applyBorder="1" applyAlignment="1">
      <alignment horizontal="center"/>
    </xf>
    <xf numFmtId="0" fontId="60" fillId="0" borderId="2" xfId="0" applyFont="1" applyBorder="1" applyAlignment="1">
      <alignment horizontal="center"/>
    </xf>
    <xf numFmtId="166" fontId="48" fillId="0" borderId="3" xfId="0" applyNumberFormat="1" applyFont="1" applyBorder="1" applyAlignment="1">
      <alignment horizontal="center"/>
    </xf>
    <xf numFmtId="0" fontId="55" fillId="0" borderId="2" xfId="0" applyFont="1" applyBorder="1" applyAlignment="1">
      <alignment horizontal="center"/>
    </xf>
    <xf numFmtId="0" fontId="55" fillId="0" borderId="91" xfId="0" applyFont="1" applyBorder="1" applyAlignment="1">
      <alignment horizontal="center"/>
    </xf>
    <xf numFmtId="166" fontId="48" fillId="0" borderId="92" xfId="0" applyNumberFormat="1" applyFont="1" applyBorder="1" applyAlignment="1">
      <alignment horizontal="center"/>
    </xf>
    <xf numFmtId="0" fontId="54" fillId="0" borderId="1" xfId="17" applyFont="1" applyFill="1" applyBorder="1" applyAlignment="1">
      <alignment wrapText="1"/>
    </xf>
    <xf numFmtId="0" fontId="52" fillId="0" borderId="0" xfId="0" applyNumberFormat="1" applyFont="1" applyBorder="1" applyAlignment="1">
      <alignment vertical="center"/>
    </xf>
    <xf numFmtId="0" fontId="52" fillId="6" borderId="0" xfId="0" applyFont="1" applyFill="1" applyAlignment="1"/>
    <xf numFmtId="0" fontId="61" fillId="6" borderId="1" xfId="0" applyFont="1" applyFill="1" applyBorder="1" applyAlignment="1"/>
    <xf numFmtId="0" fontId="41" fillId="6" borderId="17" xfId="17" applyFont="1" applyFill="1" applyBorder="1" applyAlignment="1">
      <alignment horizontal="center"/>
    </xf>
    <xf numFmtId="0" fontId="42" fillId="6" borderId="1" xfId="17" applyFont="1" applyFill="1" applyBorder="1" applyAlignment="1">
      <alignment wrapText="1"/>
    </xf>
    <xf numFmtId="0" fontId="44" fillId="6" borderId="1" xfId="16" applyFont="1" applyFill="1" applyBorder="1" applyAlignment="1">
      <alignment horizontal="left" wrapText="1"/>
    </xf>
    <xf numFmtId="3" fontId="44" fillId="6" borderId="1" xfId="16" applyNumberFormat="1" applyFont="1" applyFill="1" applyBorder="1" applyAlignment="1">
      <alignment horizontal="right" wrapText="1"/>
    </xf>
    <xf numFmtId="0" fontId="43" fillId="6" borderId="1" xfId="17" applyFont="1" applyFill="1" applyBorder="1" applyAlignment="1">
      <alignment horizontal="center"/>
    </xf>
    <xf numFmtId="0" fontId="43" fillId="6" borderId="2" xfId="17" applyFont="1" applyFill="1" applyBorder="1" applyAlignment="1">
      <alignment horizontal="center"/>
    </xf>
    <xf numFmtId="166" fontId="42" fillId="6" borderId="3" xfId="17" applyNumberFormat="1" applyFont="1" applyFill="1" applyBorder="1" applyAlignment="1">
      <alignment horizontal="center"/>
    </xf>
    <xf numFmtId="0" fontId="41" fillId="6" borderId="1" xfId="17" applyFont="1" applyFill="1" applyBorder="1" applyAlignment="1">
      <alignment wrapText="1"/>
    </xf>
    <xf numFmtId="0" fontId="41" fillId="6" borderId="1" xfId="17" applyFont="1" applyFill="1" applyBorder="1" applyAlignment="1"/>
    <xf numFmtId="0" fontId="41" fillId="6" borderId="0" xfId="17" applyFont="1" applyFill="1" applyAlignment="1"/>
    <xf numFmtId="0" fontId="42" fillId="6" borderId="1" xfId="17" applyFont="1" applyFill="1" applyBorder="1" applyAlignment="1">
      <alignment horizontal="left"/>
    </xf>
    <xf numFmtId="3" fontId="42" fillId="6" borderId="1" xfId="4" applyNumberFormat="1" applyFont="1" applyFill="1" applyBorder="1" applyAlignment="1">
      <alignment horizontal="right"/>
    </xf>
    <xf numFmtId="0" fontId="41" fillId="6" borderId="1" xfId="17" applyFont="1" applyFill="1" applyBorder="1" applyAlignment="1">
      <alignment horizontal="left" wrapText="1"/>
    </xf>
    <xf numFmtId="0" fontId="41" fillId="0" borderId="0" xfId="17" applyFont="1" applyFill="1" applyBorder="1" applyAlignment="1"/>
    <xf numFmtId="0" fontId="42" fillId="0" borderId="0" xfId="17" applyFont="1" applyFill="1" applyBorder="1" applyAlignment="1"/>
    <xf numFmtId="0" fontId="44" fillId="0" borderId="0" xfId="17" applyFont="1" applyFill="1" applyBorder="1" applyAlignment="1">
      <alignment horizontal="left" wrapText="1"/>
    </xf>
    <xf numFmtId="3" fontId="44" fillId="0" borderId="0" xfId="17" applyNumberFormat="1" applyFont="1" applyFill="1" applyBorder="1" applyAlignment="1">
      <alignment horizontal="right"/>
    </xf>
    <xf numFmtId="0" fontId="43" fillId="0" borderId="0" xfId="17" applyFont="1" applyFill="1" applyBorder="1" applyAlignment="1">
      <alignment horizontal="center"/>
    </xf>
    <xf numFmtId="166" fontId="42" fillId="0" borderId="0" xfId="17" applyNumberFormat="1" applyFont="1" applyFill="1" applyBorder="1" applyAlignment="1">
      <alignment horizontal="center"/>
    </xf>
    <xf numFmtId="0" fontId="41" fillId="0" borderId="0" xfId="17" applyFont="1" applyFill="1" applyBorder="1" applyAlignment="1">
      <alignment wrapText="1"/>
    </xf>
    <xf numFmtId="0" fontId="43" fillId="3" borderId="0" xfId="17" applyFont="1" applyFill="1" applyBorder="1" applyAlignment="1">
      <alignment horizontal="center"/>
    </xf>
    <xf numFmtId="0" fontId="41" fillId="3" borderId="0" xfId="17" applyFont="1" applyFill="1" applyBorder="1" applyAlignment="1"/>
    <xf numFmtId="0" fontId="41" fillId="0" borderId="0" xfId="17" applyFont="1" applyFill="1" applyBorder="1" applyAlignment="1">
      <alignment horizontal="justify"/>
    </xf>
    <xf numFmtId="0" fontId="65" fillId="0" borderId="51" xfId="0" applyFont="1" applyBorder="1" applyAlignment="1">
      <alignment horizontal="center"/>
    </xf>
    <xf numFmtId="43" fontId="63" fillId="0" borderId="0" xfId="1" applyFont="1"/>
    <xf numFmtId="0" fontId="64" fillId="0" borderId="0" xfId="0" applyFont="1"/>
    <xf numFmtId="0" fontId="63" fillId="0" borderId="0" xfId="0" applyFont="1" applyAlignment="1">
      <alignment horizontal="center"/>
    </xf>
    <xf numFmtId="3" fontId="64" fillId="0" borderId="0" xfId="0" applyNumberFormat="1" applyFont="1"/>
    <xf numFmtId="3" fontId="64" fillId="0" borderId="0" xfId="0" applyNumberFormat="1" applyFont="1" applyAlignment="1">
      <alignment horizontal="center"/>
    </xf>
    <xf numFmtId="3" fontId="10" fillId="0" borderId="0" xfId="0" applyNumberFormat="1" applyFont="1"/>
    <xf numFmtId="0" fontId="64" fillId="0" borderId="0" xfId="0" applyFont="1" applyAlignment="1">
      <alignment horizontal="right" wrapText="1"/>
    </xf>
    <xf numFmtId="0" fontId="67" fillId="0" borderId="0" xfId="0" applyFont="1"/>
    <xf numFmtId="164" fontId="63" fillId="0" borderId="0" xfId="1" applyNumberFormat="1" applyFont="1" applyAlignment="1">
      <alignment horizontal="center"/>
    </xf>
    <xf numFmtId="3" fontId="10" fillId="0" borderId="0" xfId="0" applyNumberFormat="1" applyFont="1" applyFill="1"/>
    <xf numFmtId="0" fontId="10" fillId="0" borderId="19" xfId="0" applyFont="1" applyBorder="1" applyAlignment="1">
      <alignment horizontal="center" vertical="center"/>
    </xf>
    <xf numFmtId="0" fontId="62" fillId="0" borderId="19" xfId="0" applyFont="1" applyFill="1" applyBorder="1" applyAlignment="1">
      <alignment wrapText="1"/>
    </xf>
    <xf numFmtId="0" fontId="10" fillId="0" borderId="3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2" fillId="0" borderId="1" xfId="0" applyFont="1" applyFill="1" applyBorder="1" applyAlignment="1">
      <alignment wrapText="1"/>
    </xf>
    <xf numFmtId="0" fontId="10" fillId="0" borderId="0" xfId="0" applyFont="1" applyAlignment="1"/>
    <xf numFmtId="43" fontId="10" fillId="0" borderId="0" xfId="1" applyFont="1" applyAlignment="1">
      <alignment horizontal="center"/>
    </xf>
    <xf numFmtId="43" fontId="68" fillId="0" borderId="0" xfId="1" applyFont="1"/>
    <xf numFmtId="0" fontId="69" fillId="0" borderId="0" xfId="0" applyFont="1" applyAlignment="1">
      <alignment horizontal="center"/>
    </xf>
    <xf numFmtId="164" fontId="69" fillId="0" borderId="0" xfId="1" applyNumberFormat="1" applyFont="1"/>
    <xf numFmtId="0" fontId="75" fillId="9" borderId="16" xfId="0" applyFont="1" applyFill="1" applyBorder="1" applyAlignment="1">
      <alignment horizontal="center"/>
    </xf>
    <xf numFmtId="0" fontId="75" fillId="0" borderId="0" xfId="0" applyFont="1"/>
    <xf numFmtId="0" fontId="75" fillId="0" borderId="0" xfId="0" applyFont="1" applyAlignment="1">
      <alignment wrapText="1"/>
    </xf>
    <xf numFmtId="0" fontId="75" fillId="0" borderId="0" xfId="0" applyFont="1" applyAlignment="1">
      <alignment vertical="center" wrapText="1"/>
    </xf>
    <xf numFmtId="0" fontId="76" fillId="0" borderId="0" xfId="0" applyFont="1"/>
    <xf numFmtId="0" fontId="77" fillId="0" borderId="16" xfId="0" applyFont="1" applyBorder="1" applyAlignment="1">
      <alignment horizontal="left" vertical="top" wrapText="1" indent="1"/>
    </xf>
    <xf numFmtId="0" fontId="77" fillId="0" borderId="16" xfId="0" applyFont="1" applyBorder="1" applyAlignment="1">
      <alignment vertical="top" wrapText="1"/>
    </xf>
    <xf numFmtId="0" fontId="78" fillId="0" borderId="16" xfId="0" applyFont="1" applyBorder="1" applyAlignment="1">
      <alignment horizontal="center" vertical="top" wrapText="1"/>
    </xf>
    <xf numFmtId="0" fontId="78" fillId="0" borderId="16" xfId="0" applyFont="1" applyBorder="1" applyAlignment="1">
      <alignment vertical="top" wrapText="1"/>
    </xf>
    <xf numFmtId="0" fontId="76" fillId="0" borderId="16" xfId="0" applyFont="1" applyBorder="1" applyAlignment="1">
      <alignment horizontal="center" vertical="center" wrapText="1"/>
    </xf>
    <xf numFmtId="0" fontId="76" fillId="0" borderId="16" xfId="0" applyFont="1" applyBorder="1" applyAlignment="1">
      <alignment horizontal="right" vertical="center"/>
    </xf>
    <xf numFmtId="0" fontId="78" fillId="0" borderId="58" xfId="0" applyFont="1" applyBorder="1" applyAlignment="1">
      <alignment vertical="top" wrapText="1"/>
    </xf>
    <xf numFmtId="0" fontId="76" fillId="0" borderId="58" xfId="0" applyFont="1" applyBorder="1" applyAlignment="1">
      <alignment horizontal="center" vertical="center" wrapText="1"/>
    </xf>
    <xf numFmtId="0" fontId="76" fillId="0" borderId="19" xfId="0" applyFont="1" applyBorder="1" applyAlignment="1">
      <alignment horizontal="right" vertical="center"/>
    </xf>
    <xf numFmtId="0" fontId="78" fillId="0" borderId="51" xfId="0" applyFont="1" applyBorder="1" applyAlignment="1">
      <alignment vertical="top" wrapText="1"/>
    </xf>
    <xf numFmtId="0" fontId="76" fillId="0" borderId="64" xfId="0" applyFont="1" applyBorder="1" applyAlignment="1">
      <alignment horizontal="center" vertical="center" wrapText="1"/>
    </xf>
    <xf numFmtId="0" fontId="76" fillId="0" borderId="21" xfId="0" applyFont="1" applyBorder="1" applyAlignment="1">
      <alignment horizontal="right" vertical="center"/>
    </xf>
    <xf numFmtId="0" fontId="78" fillId="0" borderId="64" xfId="0" applyFont="1" applyBorder="1" applyAlignment="1">
      <alignment vertical="top" wrapText="1"/>
    </xf>
    <xf numFmtId="0" fontId="72" fillId="0" borderId="18" xfId="0" applyFont="1" applyBorder="1" applyAlignment="1">
      <alignment horizontal="right" vertical="center"/>
    </xf>
    <xf numFmtId="0" fontId="76" fillId="0" borderId="51" xfId="0" applyFont="1" applyBorder="1" applyAlignment="1">
      <alignment horizontal="center" vertical="center" wrapText="1"/>
    </xf>
    <xf numFmtId="0" fontId="76" fillId="0" borderId="27" xfId="0" applyFont="1" applyBorder="1" applyAlignment="1">
      <alignment horizontal="right" vertical="center"/>
    </xf>
    <xf numFmtId="0" fontId="76" fillId="0" borderId="18" xfId="0" applyFont="1" applyBorder="1" applyAlignment="1">
      <alignment horizontal="right" vertical="center"/>
    </xf>
    <xf numFmtId="0" fontId="78" fillId="0" borderId="31" xfId="0" applyFont="1" applyBorder="1" applyAlignment="1">
      <alignment vertical="top" wrapText="1"/>
    </xf>
    <xf numFmtId="0" fontId="79" fillId="0" borderId="58" xfId="0" applyFont="1" applyBorder="1" applyAlignment="1">
      <alignment horizontal="center" vertical="center" wrapText="1"/>
    </xf>
    <xf numFmtId="0" fontId="76" fillId="0" borderId="64" xfId="0" applyFont="1" applyBorder="1" applyAlignment="1">
      <alignment wrapText="1"/>
    </xf>
    <xf numFmtId="0" fontId="80" fillId="0" borderId="94" xfId="0" applyFont="1" applyBorder="1" applyAlignment="1"/>
    <xf numFmtId="0" fontId="75" fillId="0" borderId="95" xfId="0" applyFont="1" applyBorder="1" applyAlignment="1"/>
    <xf numFmtId="0" fontId="75" fillId="0" borderId="16" xfId="0" applyFont="1" applyBorder="1"/>
    <xf numFmtId="0" fontId="76" fillId="0" borderId="18" xfId="0" applyFont="1" applyBorder="1" applyAlignment="1">
      <alignment wrapText="1"/>
    </xf>
    <xf numFmtId="0" fontId="76" fillId="0" borderId="18" xfId="0" applyFont="1" applyBorder="1" applyAlignment="1">
      <alignment horizontal="center" vertical="center" wrapText="1"/>
    </xf>
    <xf numFmtId="0" fontId="75" fillId="0" borderId="16" xfId="0" applyFont="1" applyBorder="1" applyAlignment="1">
      <alignment vertical="center"/>
    </xf>
    <xf numFmtId="0" fontId="75" fillId="0" borderId="32" xfId="0" applyFont="1" applyBorder="1"/>
    <xf numFmtId="0" fontId="75" fillId="0" borderId="96" xfId="0" applyFont="1" applyBorder="1"/>
    <xf numFmtId="0" fontId="75" fillId="0" borderId="18" xfId="0" applyFont="1" applyBorder="1"/>
    <xf numFmtId="0" fontId="75" fillId="0" borderId="18" xfId="0" applyFont="1" applyBorder="1" applyAlignment="1">
      <alignment vertical="center" wrapText="1"/>
    </xf>
    <xf numFmtId="0" fontId="75" fillId="0" borderId="18" xfId="0" applyFont="1" applyBorder="1" applyAlignment="1">
      <alignment vertical="center"/>
    </xf>
    <xf numFmtId="0" fontId="76" fillId="0" borderId="0" xfId="0" applyFont="1" applyAlignment="1">
      <alignment wrapText="1"/>
    </xf>
    <xf numFmtId="0" fontId="76" fillId="0" borderId="0" xfId="0" applyFont="1" applyAlignment="1">
      <alignment vertical="center" wrapText="1"/>
    </xf>
    <xf numFmtId="43" fontId="81" fillId="0" borderId="0" xfId="1" applyFont="1"/>
    <xf numFmtId="0" fontId="66" fillId="0" borderId="0" xfId="0" applyFont="1" applyFill="1" applyAlignment="1">
      <alignment horizontal="left" vertical="center"/>
    </xf>
    <xf numFmtId="0" fontId="66" fillId="0" borderId="0" xfId="0" applyFont="1" applyFill="1" applyAlignment="1">
      <alignment vertical="top"/>
    </xf>
    <xf numFmtId="0" fontId="62" fillId="0" borderId="15" xfId="0" applyFont="1" applyFill="1" applyBorder="1" applyAlignment="1">
      <alignment horizontal="left" vertical="center" wrapText="1"/>
    </xf>
    <xf numFmtId="164" fontId="63" fillId="0" borderId="0" xfId="1" applyNumberFormat="1" applyFo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top"/>
    </xf>
    <xf numFmtId="0" fontId="8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14" fillId="0" borderId="0" xfId="0" applyFont="1" applyFill="1" applyAlignment="1"/>
    <xf numFmtId="0" fontId="14" fillId="0" borderId="16" xfId="0" applyFont="1" applyFill="1" applyBorder="1" applyAlignment="1"/>
    <xf numFmtId="0" fontId="85" fillId="0" borderId="1" xfId="0" applyFont="1" applyFill="1" applyBorder="1" applyAlignment="1">
      <alignment horizontal="center" vertical="top" wrapText="1"/>
    </xf>
    <xf numFmtId="164" fontId="18" fillId="0" borderId="1" xfId="1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85" fillId="0" borderId="1" xfId="0" applyFont="1" applyFill="1" applyBorder="1" applyAlignment="1">
      <alignment horizontal="left" vertical="top" wrapText="1"/>
    </xf>
    <xf numFmtId="0" fontId="85" fillId="0" borderId="0" xfId="0" applyFont="1" applyFill="1" applyBorder="1" applyAlignment="1">
      <alignment horizontal="center" vertical="center"/>
    </xf>
    <xf numFmtId="164" fontId="18" fillId="0" borderId="0" xfId="1" applyNumberFormat="1" applyFont="1" applyFill="1" applyBorder="1" applyAlignment="1">
      <alignment horizontal="left" vertical="top" wrapText="1"/>
    </xf>
    <xf numFmtId="0" fontId="85" fillId="0" borderId="0" xfId="0" applyFont="1" applyFill="1" applyAlignment="1">
      <alignment horizontal="center" vertical="center"/>
    </xf>
    <xf numFmtId="0" fontId="85" fillId="0" borderId="17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3" fontId="87" fillId="0" borderId="31" xfId="0" applyNumberFormat="1" applyFont="1" applyFill="1" applyBorder="1" applyAlignment="1">
      <alignment horizontal="center"/>
    </xf>
    <xf numFmtId="3" fontId="87" fillId="0" borderId="31" xfId="0" applyNumberFormat="1" applyFont="1" applyFill="1" applyBorder="1" applyAlignment="1">
      <alignment horizontal="right"/>
    </xf>
    <xf numFmtId="3" fontId="87" fillId="0" borderId="1" xfId="0" applyNumberFormat="1" applyFont="1" applyFill="1" applyBorder="1" applyAlignment="1">
      <alignment horizontal="right"/>
    </xf>
    <xf numFmtId="3" fontId="87" fillId="0" borderId="1" xfId="0" applyNumberFormat="1" applyFont="1" applyFill="1" applyBorder="1" applyAlignment="1">
      <alignment horizontal="center"/>
    </xf>
    <xf numFmtId="0" fontId="87" fillId="0" borderId="18" xfId="0" applyFont="1" applyBorder="1" applyAlignment="1">
      <alignment horizontal="center"/>
    </xf>
    <xf numFmtId="164" fontId="87" fillId="0" borderId="18" xfId="1" applyNumberFormat="1" applyFont="1" applyBorder="1"/>
    <xf numFmtId="3" fontId="87" fillId="0" borderId="16" xfId="0" applyNumberFormat="1" applyFont="1" applyBorder="1" applyAlignment="1">
      <alignment horizontal="center"/>
    </xf>
    <xf numFmtId="3" fontId="87" fillId="0" borderId="16" xfId="0" applyNumberFormat="1" applyFont="1" applyBorder="1" applyAlignment="1">
      <alignment horizontal="right"/>
    </xf>
    <xf numFmtId="3" fontId="88" fillId="0" borderId="16" xfId="0" applyNumberFormat="1" applyFont="1" applyFill="1" applyBorder="1" applyAlignment="1">
      <alignment horizontal="center"/>
    </xf>
    <xf numFmtId="3" fontId="88" fillId="0" borderId="16" xfId="0" applyNumberFormat="1" applyFont="1" applyFill="1" applyBorder="1" applyAlignment="1">
      <alignment horizontal="right"/>
    </xf>
    <xf numFmtId="3" fontId="87" fillId="0" borderId="16" xfId="0" applyNumberFormat="1" applyFont="1" applyFill="1" applyBorder="1" applyAlignment="1">
      <alignment horizontal="center"/>
    </xf>
    <xf numFmtId="3" fontId="87" fillId="0" borderId="16" xfId="0" applyNumberFormat="1" applyFont="1" applyFill="1" applyBorder="1" applyAlignment="1">
      <alignment horizontal="right"/>
    </xf>
    <xf numFmtId="3" fontId="89" fillId="0" borderId="1" xfId="0" applyNumberFormat="1" applyFont="1" applyFill="1" applyBorder="1" applyAlignment="1">
      <alignment horizontal="center"/>
    </xf>
    <xf numFmtId="3" fontId="89" fillId="0" borderId="19" xfId="1" applyNumberFormat="1" applyFont="1" applyFill="1" applyBorder="1" applyAlignment="1">
      <alignment horizontal="right"/>
    </xf>
    <xf numFmtId="3" fontId="12" fillId="0" borderId="18" xfId="1" applyNumberFormat="1" applyFont="1" applyFill="1" applyBorder="1" applyAlignment="1">
      <alignment horizontal="center" wrapText="1"/>
    </xf>
    <xf numFmtId="0" fontId="3" fillId="0" borderId="101" xfId="0" applyFont="1" applyBorder="1" applyAlignment="1">
      <alignment horizontal="center" vertical="center" wrapText="1"/>
    </xf>
    <xf numFmtId="0" fontId="3" fillId="0" borderId="102" xfId="0" applyFont="1" applyBorder="1" applyAlignment="1">
      <alignment horizontal="center" vertical="center" wrapText="1"/>
    </xf>
    <xf numFmtId="3" fontId="62" fillId="0" borderId="1" xfId="0" applyNumberFormat="1" applyFont="1" applyFill="1" applyBorder="1" applyAlignment="1">
      <alignment horizontal="right"/>
    </xf>
    <xf numFmtId="43" fontId="87" fillId="0" borderId="0" xfId="1" applyFont="1"/>
    <xf numFmtId="0" fontId="90" fillId="0" borderId="17" xfId="0" applyFont="1" applyFill="1" applyBorder="1" applyAlignment="1">
      <alignment horizontal="left" vertical="top" wrapText="1"/>
    </xf>
    <xf numFmtId="0" fontId="90" fillId="0" borderId="1" xfId="0" applyFont="1" applyFill="1" applyBorder="1" applyAlignment="1">
      <alignment horizontal="left" vertical="top" wrapText="1"/>
    </xf>
    <xf numFmtId="0" fontId="91" fillId="0" borderId="1" xfId="0" applyFont="1" applyFill="1" applyBorder="1" applyAlignment="1">
      <alignment horizontal="center" vertical="top" wrapText="1"/>
    </xf>
    <xf numFmtId="164" fontId="93" fillId="0" borderId="16" xfId="18" applyNumberFormat="1" applyFont="1" applyBorder="1" applyAlignment="1">
      <alignment horizontal="center" vertical="center"/>
    </xf>
    <xf numFmtId="0" fontId="93" fillId="0" borderId="16" xfId="0" applyFont="1" applyBorder="1" applyAlignment="1">
      <alignment wrapText="1"/>
    </xf>
    <xf numFmtId="164" fontId="93" fillId="0" borderId="0" xfId="18" applyNumberFormat="1" applyFont="1" applyBorder="1" applyAlignment="1">
      <alignment vertical="center"/>
    </xf>
    <xf numFmtId="164" fontId="93" fillId="0" borderId="0" xfId="18" applyNumberFormat="1" applyFont="1" applyBorder="1" applyAlignment="1">
      <alignment horizontal="center" vertical="center"/>
    </xf>
    <xf numFmtId="0" fontId="85" fillId="0" borderId="11" xfId="0" applyFont="1" applyFill="1" applyBorder="1" applyAlignment="1">
      <alignment horizontal="center" vertical="top" wrapText="1"/>
    </xf>
    <xf numFmtId="164" fontId="18" fillId="0" borderId="11" xfId="1" applyNumberFormat="1" applyFont="1" applyFill="1" applyBorder="1" applyAlignment="1">
      <alignment horizontal="left" vertical="top" wrapText="1"/>
    </xf>
    <xf numFmtId="0" fontId="90" fillId="0" borderId="11" xfId="0" applyFont="1" applyFill="1" applyBorder="1" applyAlignment="1">
      <alignment horizontal="left" vertical="top" wrapText="1"/>
    </xf>
    <xf numFmtId="0" fontId="94" fillId="0" borderId="11" xfId="0" applyFont="1" applyFill="1" applyBorder="1" applyAlignment="1">
      <alignment horizontal="left" vertical="top" wrapText="1"/>
    </xf>
    <xf numFmtId="0" fontId="85" fillId="0" borderId="20" xfId="0" applyFont="1" applyFill="1" applyBorder="1" applyAlignment="1">
      <alignment horizontal="left" vertical="top" wrapText="1"/>
    </xf>
    <xf numFmtId="0" fontId="94" fillId="0" borderId="1" xfId="0" applyFont="1" applyFill="1" applyBorder="1" applyAlignment="1">
      <alignment horizontal="left" vertical="top" wrapText="1"/>
    </xf>
    <xf numFmtId="0" fontId="18" fillId="0" borderId="20" xfId="0" applyFont="1" applyFill="1" applyBorder="1" applyAlignment="1">
      <alignment vertical="top" wrapText="1"/>
    </xf>
    <xf numFmtId="0" fontId="95" fillId="10" borderId="11" xfId="0" applyFont="1" applyFill="1" applyBorder="1" applyAlignment="1">
      <alignment horizontal="left" vertical="top" wrapText="1"/>
    </xf>
    <xf numFmtId="164" fontId="14" fillId="10" borderId="11" xfId="1" applyNumberFormat="1" applyFont="1" applyFill="1" applyBorder="1" applyAlignment="1">
      <alignment horizontal="left" vertical="top" wrapText="1"/>
    </xf>
    <xf numFmtId="0" fontId="95" fillId="10" borderId="1" xfId="0" applyFont="1" applyFill="1" applyBorder="1" applyAlignment="1">
      <alignment horizontal="left" vertical="top" wrapText="1"/>
    </xf>
    <xf numFmtId="164" fontId="14" fillId="10" borderId="1" xfId="1" applyNumberFormat="1" applyFont="1" applyFill="1" applyBorder="1" applyAlignment="1">
      <alignment horizontal="left" vertical="top" wrapText="1"/>
    </xf>
    <xf numFmtId="0" fontId="96" fillId="0" borderId="11" xfId="0" applyFont="1" applyFill="1" applyBorder="1" applyAlignment="1">
      <alignment horizontal="left" vertical="top" wrapText="1"/>
    </xf>
    <xf numFmtId="0" fontId="96" fillId="0" borderId="1" xfId="0" applyFont="1" applyFill="1" applyBorder="1" applyAlignment="1">
      <alignment horizontal="left" vertical="top" wrapText="1"/>
    </xf>
    <xf numFmtId="3" fontId="18" fillId="0" borderId="0" xfId="1" applyNumberFormat="1" applyFont="1" applyFill="1" applyAlignment="1">
      <alignment vertical="center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/>
    <xf numFmtId="0" fontId="19" fillId="0" borderId="20" xfId="0" applyFont="1" applyBorder="1" applyAlignment="1">
      <alignment horizontal="center"/>
    </xf>
    <xf numFmtId="0" fontId="18" fillId="0" borderId="17" xfId="0" applyFont="1" applyFill="1" applyBorder="1" applyAlignment="1">
      <alignment horizontal="center" vertical="top" wrapText="1"/>
    </xf>
    <xf numFmtId="0" fontId="18" fillId="0" borderId="103" xfId="0" applyFont="1" applyFill="1" applyBorder="1" applyAlignment="1">
      <alignment vertical="top"/>
    </xf>
    <xf numFmtId="0" fontId="14" fillId="0" borderId="17" xfId="0" applyFont="1" applyFill="1" applyBorder="1" applyAlignment="1">
      <alignment horizontal="left" vertical="top" wrapText="1"/>
    </xf>
    <xf numFmtId="0" fontId="19" fillId="0" borderId="17" xfId="0" applyFont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vertical="top"/>
    </xf>
    <xf numFmtId="0" fontId="14" fillId="0" borderId="11" xfId="0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vertical="top"/>
    </xf>
    <xf numFmtId="0" fontId="19" fillId="0" borderId="1" xfId="0" applyFont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85" fillId="0" borderId="20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3" xfId="0" applyFont="1" applyBorder="1" applyAlignment="1">
      <alignment horizontal="center" vertical="top"/>
    </xf>
    <xf numFmtId="164" fontId="18" fillId="0" borderId="1" xfId="1" applyNumberFormat="1" applyFont="1" applyFill="1" applyBorder="1" applyAlignment="1"/>
    <xf numFmtId="0" fontId="91" fillId="0" borderId="6" xfId="0" applyFont="1" applyFill="1" applyBorder="1" applyAlignment="1">
      <alignment vertical="top"/>
    </xf>
    <xf numFmtId="0" fontId="91" fillId="0" borderId="1" xfId="0" applyFont="1" applyFill="1" applyBorder="1" applyAlignment="1">
      <alignment horizontal="left" vertical="top" wrapText="1"/>
    </xf>
    <xf numFmtId="0" fontId="91" fillId="0" borderId="1" xfId="0" applyFont="1" applyBorder="1" applyAlignment="1">
      <alignment horizontal="center" vertical="top"/>
    </xf>
    <xf numFmtId="0" fontId="91" fillId="0" borderId="20" xfId="0" applyFont="1" applyBorder="1" applyAlignment="1">
      <alignment horizontal="center"/>
    </xf>
    <xf numFmtId="0" fontId="91" fillId="0" borderId="0" xfId="0" applyFont="1" applyFill="1" applyAlignment="1"/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85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vertical="center"/>
    </xf>
    <xf numFmtId="3" fontId="18" fillId="0" borderId="0" xfId="1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0" fontId="18" fillId="0" borderId="0" xfId="0" applyFont="1" applyFill="1" applyBorder="1" applyAlignment="1">
      <alignment vertical="top"/>
    </xf>
    <xf numFmtId="3" fontId="18" fillId="0" borderId="0" xfId="0" applyNumberFormat="1" applyFont="1" applyFill="1" applyAlignment="1">
      <alignment horizontal="left" vertical="top" wrapText="1"/>
    </xf>
    <xf numFmtId="0" fontId="66" fillId="0" borderId="0" xfId="0" applyFont="1" applyAlignment="1">
      <alignment horizontal="center"/>
    </xf>
    <xf numFmtId="0" fontId="98" fillId="0" borderId="0" xfId="0" applyFont="1" applyAlignment="1">
      <alignment horizontal="center"/>
    </xf>
    <xf numFmtId="164" fontId="14" fillId="0" borderId="1" xfId="1" applyNumberFormat="1" applyFont="1" applyFill="1" applyBorder="1" applyAlignment="1">
      <alignment horizontal="left" vertical="top" wrapText="1"/>
    </xf>
    <xf numFmtId="164" fontId="14" fillId="0" borderId="0" xfId="1" applyNumberFormat="1" applyFont="1" applyFill="1" applyBorder="1" applyAlignment="1">
      <alignment horizontal="center" vertical="top"/>
    </xf>
    <xf numFmtId="0" fontId="92" fillId="0" borderId="0" xfId="19" applyFont="1"/>
    <xf numFmtId="0" fontId="93" fillId="0" borderId="0" xfId="19" applyFont="1"/>
    <xf numFmtId="0" fontId="93" fillId="0" borderId="0" xfId="19" applyFont="1" applyAlignment="1">
      <alignment horizontal="left" indent="6"/>
    </xf>
    <xf numFmtId="0" fontId="93" fillId="0" borderId="16" xfId="19" applyFont="1" applyBorder="1" applyAlignment="1">
      <alignment horizontal="center"/>
    </xf>
    <xf numFmtId="0" fontId="93" fillId="0" borderId="16" xfId="19" applyFont="1" applyBorder="1" applyAlignment="1">
      <alignment horizontal="center" vertical="center"/>
    </xf>
    <xf numFmtId="41" fontId="93" fillId="0" borderId="16" xfId="19" applyNumberFormat="1" applyFont="1" applyBorder="1" applyAlignment="1">
      <alignment horizontal="center" vertical="center"/>
    </xf>
    <xf numFmtId="41" fontId="93" fillId="0" borderId="16" xfId="18" applyNumberFormat="1" applyFont="1" applyBorder="1" applyAlignment="1">
      <alignment horizontal="center" vertical="center"/>
    </xf>
    <xf numFmtId="41" fontId="93" fillId="0" borderId="16" xfId="18" applyNumberFormat="1" applyFont="1" applyBorder="1" applyAlignment="1">
      <alignment horizontal="right" vertical="center"/>
    </xf>
    <xf numFmtId="41" fontId="92" fillId="0" borderId="16" xfId="18" applyNumberFormat="1" applyFont="1" applyBorder="1" applyAlignment="1">
      <alignment vertical="center"/>
    </xf>
    <xf numFmtId="0" fontId="93" fillId="0" borderId="0" xfId="19" applyFont="1" applyBorder="1" applyAlignment="1">
      <alignment horizontal="center" wrapText="1"/>
    </xf>
    <xf numFmtId="0" fontId="93" fillId="0" borderId="0" xfId="19" applyFont="1" applyBorder="1"/>
    <xf numFmtId="0" fontId="93" fillId="0" borderId="0" xfId="20" applyFont="1"/>
    <xf numFmtId="164" fontId="18" fillId="0" borderId="1" xfId="1" applyNumberFormat="1" applyFont="1" applyFill="1" applyBorder="1" applyAlignment="1">
      <alignment vertical="top"/>
    </xf>
    <xf numFmtId="0" fontId="18" fillId="0" borderId="1" xfId="0" applyFont="1" applyFill="1" applyBorder="1" applyAlignment="1">
      <alignment vertical="top"/>
    </xf>
    <xf numFmtId="0" fontId="18" fillId="0" borderId="1" xfId="0" applyFont="1" applyBorder="1" applyAlignment="1">
      <alignment horizontal="center" vertical="top"/>
    </xf>
    <xf numFmtId="0" fontId="94" fillId="0" borderId="20" xfId="0" applyFont="1" applyBorder="1" applyAlignment="1">
      <alignment horizontal="left" vertical="top" wrapText="1"/>
    </xf>
    <xf numFmtId="3" fontId="18" fillId="0" borderId="11" xfId="0" applyNumberFormat="1" applyFont="1" applyBorder="1" applyAlignment="1">
      <alignment horizontal="right" vertical="top"/>
    </xf>
    <xf numFmtId="3" fontId="18" fillId="0" borderId="1" xfId="0" applyNumberFormat="1" applyFont="1" applyBorder="1" applyAlignment="1">
      <alignment horizontal="right" vertical="top"/>
    </xf>
    <xf numFmtId="0" fontId="94" fillId="0" borderId="1" xfId="0" applyFont="1" applyBorder="1" applyAlignment="1">
      <alignment horizontal="left" vertical="top" wrapText="1"/>
    </xf>
    <xf numFmtId="3" fontId="14" fillId="0" borderId="1" xfId="0" applyNumberFormat="1" applyFont="1" applyBorder="1" applyAlignment="1">
      <alignment horizontal="right" vertical="top"/>
    </xf>
    <xf numFmtId="0" fontId="94" fillId="0" borderId="31" xfId="0" applyFont="1" applyBorder="1" applyAlignment="1">
      <alignment horizontal="left" vertical="top" wrapText="1"/>
    </xf>
    <xf numFmtId="3" fontId="18" fillId="0" borderId="31" xfId="0" applyNumberFormat="1" applyFont="1" applyBorder="1" applyAlignment="1">
      <alignment horizontal="right" vertical="top"/>
    </xf>
    <xf numFmtId="0" fontId="18" fillId="0" borderId="11" xfId="0" applyFont="1" applyBorder="1" applyAlignment="1">
      <alignment horizontal="center" vertical="top"/>
    </xf>
    <xf numFmtId="164" fontId="18" fillId="0" borderId="2" xfId="1" applyNumberFormat="1" applyFont="1" applyFill="1" applyBorder="1" applyAlignment="1">
      <alignment horizontal="left" vertical="top" wrapText="1"/>
    </xf>
    <xf numFmtId="0" fontId="93" fillId="0" borderId="16" xfId="0" applyFont="1" applyBorder="1" applyAlignment="1">
      <alignment horizontal="center" vertical="center"/>
    </xf>
    <xf numFmtId="164" fontId="18" fillId="0" borderId="103" xfId="0" applyNumberFormat="1" applyFont="1" applyFill="1" applyBorder="1" applyAlignment="1">
      <alignment vertical="top"/>
    </xf>
    <xf numFmtId="164" fontId="18" fillId="0" borderId="1" xfId="0" applyNumberFormat="1" applyFont="1" applyBorder="1" applyAlignment="1">
      <alignment horizontal="center" vertical="top"/>
    </xf>
    <xf numFmtId="3" fontId="18" fillId="0" borderId="1" xfId="0" applyNumberFormat="1" applyFont="1" applyBorder="1" applyAlignment="1">
      <alignment horizontal="center" vertical="top"/>
    </xf>
    <xf numFmtId="164" fontId="18" fillId="0" borderId="0" xfId="1" applyNumberFormat="1" applyFont="1" applyFill="1" applyAlignment="1">
      <alignment horizontal="center" vertical="top"/>
    </xf>
    <xf numFmtId="164" fontId="18" fillId="0" borderId="12" xfId="1" applyNumberFormat="1" applyFont="1" applyFill="1" applyBorder="1" applyAlignment="1">
      <alignment horizontal="center" vertical="top" wrapText="1"/>
    </xf>
    <xf numFmtId="164" fontId="18" fillId="0" borderId="2" xfId="1" applyNumberFormat="1" applyFont="1" applyFill="1" applyBorder="1" applyAlignment="1">
      <alignment horizontal="center" vertical="top" wrapText="1"/>
    </xf>
    <xf numFmtId="164" fontId="18" fillId="0" borderId="2" xfId="1" applyNumberFormat="1" applyFont="1" applyFill="1" applyBorder="1" applyAlignment="1">
      <alignment horizontal="center" vertical="top"/>
    </xf>
    <xf numFmtId="164" fontId="18" fillId="0" borderId="1" xfId="1" applyNumberFormat="1" applyFont="1" applyFill="1" applyBorder="1" applyAlignment="1">
      <alignment horizontal="center" vertical="top"/>
    </xf>
    <xf numFmtId="164" fontId="14" fillId="0" borderId="1" xfId="1" applyNumberFormat="1" applyFont="1" applyBorder="1" applyAlignment="1">
      <alignment horizontal="right" vertical="top"/>
    </xf>
    <xf numFmtId="164" fontId="18" fillId="0" borderId="1" xfId="1" applyNumberFormat="1" applyFont="1" applyBorder="1" applyAlignment="1">
      <alignment horizontal="right" vertical="top"/>
    </xf>
    <xf numFmtId="164" fontId="18" fillId="0" borderId="12" xfId="1" applyNumberFormat="1" applyFont="1" applyFill="1" applyBorder="1" applyAlignment="1">
      <alignment horizontal="center" vertical="top"/>
    </xf>
    <xf numFmtId="164" fontId="18" fillId="0" borderId="0" xfId="1" applyNumberFormat="1" applyFont="1" applyFill="1" applyBorder="1" applyAlignment="1">
      <alignment horizontal="center" vertical="top"/>
    </xf>
    <xf numFmtId="41" fontId="92" fillId="0" borderId="0" xfId="19" applyNumberFormat="1" applyFont="1"/>
    <xf numFmtId="0" fontId="18" fillId="11" borderId="20" xfId="0" applyFont="1" applyFill="1" applyBorder="1" applyAlignment="1">
      <alignment horizontal="left" vertical="top" wrapText="1"/>
    </xf>
    <xf numFmtId="164" fontId="18" fillId="11" borderId="1" xfId="1" applyNumberFormat="1" applyFont="1" applyFill="1" applyBorder="1" applyAlignment="1">
      <alignment horizontal="left" vertical="top" wrapText="1"/>
    </xf>
    <xf numFmtId="0" fontId="18" fillId="11" borderId="1" xfId="0" applyFont="1" applyFill="1" applyBorder="1" applyAlignment="1">
      <alignment horizontal="left" vertical="top" wrapText="1"/>
    </xf>
    <xf numFmtId="0" fontId="18" fillId="11" borderId="17" xfId="0" applyFont="1" applyFill="1" applyBorder="1" applyAlignment="1">
      <alignment horizontal="left" vertical="top" wrapText="1"/>
    </xf>
    <xf numFmtId="164" fontId="18" fillId="11" borderId="17" xfId="1" applyNumberFormat="1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top"/>
    </xf>
    <xf numFmtId="0" fontId="85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horizontal="left" vertical="top" wrapText="1"/>
    </xf>
    <xf numFmtId="164" fontId="18" fillId="0" borderId="15" xfId="1" applyNumberFormat="1" applyFont="1" applyFill="1" applyBorder="1" applyAlignment="1">
      <alignment horizontal="left" vertical="top" wrapText="1"/>
    </xf>
    <xf numFmtId="164" fontId="18" fillId="0" borderId="91" xfId="1" applyNumberFormat="1" applyFont="1" applyFill="1" applyBorder="1" applyAlignment="1">
      <alignment horizontal="center" vertical="top"/>
    </xf>
    <xf numFmtId="0" fontId="85" fillId="0" borderId="15" xfId="0" applyFont="1" applyFill="1" applyBorder="1" applyAlignment="1">
      <alignment horizontal="center" vertical="top"/>
    </xf>
    <xf numFmtId="0" fontId="90" fillId="0" borderId="15" xfId="0" applyFont="1" applyFill="1" applyBorder="1" applyAlignment="1">
      <alignment horizontal="left" vertical="top" wrapText="1"/>
    </xf>
    <xf numFmtId="0" fontId="18" fillId="0" borderId="15" xfId="0" applyFont="1" applyFill="1" applyBorder="1" applyAlignment="1"/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3" fontId="6" fillId="0" borderId="19" xfId="1" applyNumberFormat="1" applyFont="1" applyBorder="1" applyAlignment="1">
      <alignment horizontal="center" vertical="center" wrapText="1"/>
    </xf>
    <xf numFmtId="3" fontId="6" fillId="0" borderId="31" xfId="1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/>
    </xf>
    <xf numFmtId="0" fontId="19" fillId="2" borderId="19" xfId="0" applyFont="1" applyFill="1" applyBorder="1" applyAlignment="1">
      <alignment horizontal="center" textRotation="90"/>
    </xf>
    <xf numFmtId="0" fontId="19" fillId="2" borderId="31" xfId="0" applyFont="1" applyFill="1" applyBorder="1" applyAlignment="1">
      <alignment horizontal="center" textRotation="90"/>
    </xf>
    <xf numFmtId="0" fontId="6" fillId="6" borderId="16" xfId="0" applyFont="1" applyFill="1" applyBorder="1" applyAlignment="1">
      <alignment horizontal="center"/>
    </xf>
    <xf numFmtId="0" fontId="6" fillId="7" borderId="16" xfId="0" applyFont="1" applyFill="1" applyBorder="1" applyAlignment="1">
      <alignment horizontal="center"/>
    </xf>
    <xf numFmtId="0" fontId="6" fillId="8" borderId="16" xfId="0" applyFont="1" applyFill="1" applyBorder="1" applyAlignment="1">
      <alignment horizontal="center"/>
    </xf>
    <xf numFmtId="0" fontId="6" fillId="5" borderId="94" xfId="0" applyFont="1" applyFill="1" applyBorder="1" applyAlignment="1">
      <alignment horizontal="center"/>
    </xf>
    <xf numFmtId="0" fontId="6" fillId="5" borderId="97" xfId="0" applyFont="1" applyFill="1" applyBorder="1" applyAlignment="1">
      <alignment horizontal="center"/>
    </xf>
    <xf numFmtId="0" fontId="6" fillId="5" borderId="95" xfId="0" applyFont="1" applyFill="1" applyBorder="1" applyAlignment="1">
      <alignment horizontal="center"/>
    </xf>
    <xf numFmtId="0" fontId="37" fillId="5" borderId="98" xfId="0" applyFont="1" applyFill="1" applyBorder="1" applyAlignment="1">
      <alignment horizontal="center" textRotation="90" wrapText="1"/>
    </xf>
    <xf numFmtId="0" fontId="37" fillId="0" borderId="99" xfId="0" applyFont="1" applyBorder="1" applyAlignment="1">
      <alignment horizontal="center" textRotation="90" wrapText="1"/>
    </xf>
    <xf numFmtId="0" fontId="37" fillId="0" borderId="16" xfId="0" applyFont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6" borderId="98" xfId="0" applyFont="1" applyFill="1" applyBorder="1" applyAlignment="1">
      <alignment horizontal="center" textRotation="90" wrapText="1"/>
    </xf>
    <xf numFmtId="0" fontId="37" fillId="8" borderId="86" xfId="0" applyFont="1" applyFill="1" applyBorder="1" applyAlignment="1">
      <alignment horizontal="center" textRotation="90" wrapText="1"/>
    </xf>
    <xf numFmtId="0" fontId="37" fillId="0" borderId="100" xfId="0" applyFont="1" applyBorder="1" applyAlignment="1">
      <alignment horizontal="center" textRotation="90" wrapText="1"/>
    </xf>
    <xf numFmtId="0" fontId="37" fillId="7" borderId="98" xfId="0" applyFont="1" applyFill="1" applyBorder="1" applyAlignment="1">
      <alignment horizontal="center" textRotation="90" wrapText="1"/>
    </xf>
    <xf numFmtId="0" fontId="37" fillId="2" borderId="19" xfId="0" applyFont="1" applyFill="1" applyBorder="1" applyAlignment="1">
      <alignment horizontal="center" textRotation="90"/>
    </xf>
    <xf numFmtId="0" fontId="37" fillId="2" borderId="31" xfId="0" applyFont="1" applyFill="1" applyBorder="1" applyAlignment="1">
      <alignment horizontal="center" textRotation="90"/>
    </xf>
    <xf numFmtId="0" fontId="37" fillId="0" borderId="18" xfId="0" applyFont="1" applyBorder="1" applyAlignment="1">
      <alignment horizontal="center" textRotation="90"/>
    </xf>
    <xf numFmtId="0" fontId="37" fillId="0" borderId="18" xfId="0" applyFont="1" applyBorder="1" applyAlignment="1">
      <alignment horizontal="center" vertical="center"/>
    </xf>
    <xf numFmtId="3" fontId="37" fillId="0" borderId="18" xfId="0" applyNumberFormat="1" applyFont="1" applyBorder="1" applyAlignment="1">
      <alignment horizontal="center" vertical="center" wrapText="1"/>
    </xf>
    <xf numFmtId="0" fontId="40" fillId="0" borderId="16" xfId="17" applyFont="1" applyFill="1" applyBorder="1" applyAlignment="1">
      <alignment horizontal="center" vertical="center"/>
    </xf>
    <xf numFmtId="0" fontId="1" fillId="0" borderId="16" xfId="17" applyFill="1" applyBorder="1" applyAlignment="1">
      <alignment horizontal="center" vertical="center"/>
    </xf>
    <xf numFmtId="0" fontId="40" fillId="0" borderId="16" xfId="17" applyFont="1" applyFill="1" applyBorder="1" applyAlignment="1">
      <alignment horizontal="center" vertical="center" wrapText="1"/>
    </xf>
    <xf numFmtId="0" fontId="1" fillId="0" borderId="16" xfId="17" applyFill="1" applyBorder="1" applyAlignment="1">
      <alignment vertical="center" wrapText="1"/>
    </xf>
    <xf numFmtId="0" fontId="40" fillId="0" borderId="19" xfId="17" applyFont="1" applyFill="1" applyBorder="1" applyAlignment="1">
      <alignment horizontal="center" vertical="center" wrapText="1"/>
    </xf>
    <xf numFmtId="0" fontId="1" fillId="0" borderId="18" xfId="17" applyFill="1" applyBorder="1" applyAlignment="1">
      <alignment horizontal="center" vertical="center" wrapText="1"/>
    </xf>
    <xf numFmtId="0" fontId="40" fillId="3" borderId="94" xfId="17" applyFont="1" applyFill="1" applyBorder="1" applyAlignment="1">
      <alignment horizontal="center" vertical="center" wrapText="1"/>
    </xf>
    <xf numFmtId="0" fontId="40" fillId="3" borderId="95" xfId="17" applyFont="1" applyFill="1" applyBorder="1" applyAlignment="1">
      <alignment horizontal="center" vertical="center" wrapText="1"/>
    </xf>
    <xf numFmtId="0" fontId="50" fillId="0" borderId="16" xfId="17" applyFont="1" applyFill="1" applyBorder="1" applyAlignment="1">
      <alignment horizontal="center" vertical="center" wrapText="1"/>
    </xf>
    <xf numFmtId="0" fontId="1" fillId="0" borderId="16" xfId="17" applyFill="1" applyBorder="1" applyAlignment="1">
      <alignment horizontal="center" vertical="center" wrapText="1"/>
    </xf>
    <xf numFmtId="0" fontId="40" fillId="0" borderId="94" xfId="17" applyFont="1" applyFill="1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50" fillId="0" borderId="94" xfId="17" applyFont="1" applyFill="1" applyBorder="1" applyAlignment="1">
      <alignment horizontal="center" vertical="center" wrapText="1"/>
    </xf>
    <xf numFmtId="0" fontId="1" fillId="0" borderId="97" xfId="17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5" borderId="98" xfId="0" applyFont="1" applyFill="1" applyBorder="1" applyAlignment="1">
      <alignment horizontal="center" textRotation="90" wrapText="1"/>
    </xf>
    <xf numFmtId="0" fontId="21" fillId="0" borderId="99" xfId="0" applyFont="1" applyBorder="1" applyAlignment="1">
      <alignment horizontal="center" textRotation="90" wrapText="1"/>
    </xf>
    <xf numFmtId="0" fontId="21" fillId="8" borderId="86" xfId="0" applyFont="1" applyFill="1" applyBorder="1" applyAlignment="1">
      <alignment horizontal="center" textRotation="90" wrapText="1"/>
    </xf>
    <xf numFmtId="0" fontId="21" fillId="0" borderId="100" xfId="0" applyFont="1" applyBorder="1" applyAlignment="1">
      <alignment horizontal="center" textRotation="90" wrapText="1"/>
    </xf>
    <xf numFmtId="0" fontId="21" fillId="7" borderId="98" xfId="0" applyFont="1" applyFill="1" applyBorder="1" applyAlignment="1">
      <alignment horizontal="center" textRotation="90" wrapText="1"/>
    </xf>
    <xf numFmtId="0" fontId="20" fillId="0" borderId="19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3" fontId="20" fillId="0" borderId="19" xfId="1" applyNumberFormat="1" applyFont="1" applyBorder="1" applyAlignment="1">
      <alignment horizontal="center" vertical="center" wrapText="1"/>
    </xf>
    <xf numFmtId="3" fontId="20" fillId="0" borderId="31" xfId="1" applyNumberFormat="1" applyFont="1" applyBorder="1" applyAlignment="1">
      <alignment horizontal="center" vertical="center" wrapText="1"/>
    </xf>
    <xf numFmtId="3" fontId="21" fillId="0" borderId="18" xfId="0" applyNumberFormat="1" applyFont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textRotation="90"/>
    </xf>
    <xf numFmtId="0" fontId="21" fillId="2" borderId="31" xfId="0" applyFont="1" applyFill="1" applyBorder="1" applyAlignment="1">
      <alignment horizontal="center" textRotation="90"/>
    </xf>
    <xf numFmtId="0" fontId="21" fillId="0" borderId="18" xfId="0" applyFont="1" applyBorder="1" applyAlignment="1">
      <alignment horizontal="center" textRotation="90"/>
    </xf>
    <xf numFmtId="0" fontId="21" fillId="6" borderId="98" xfId="0" applyFont="1" applyFill="1" applyBorder="1" applyAlignment="1">
      <alignment horizontal="center" textRotation="90" wrapText="1"/>
    </xf>
    <xf numFmtId="0" fontId="93" fillId="0" borderId="94" xfId="19" applyFont="1" applyBorder="1" applyAlignment="1">
      <alignment horizontal="center" vertical="center"/>
    </xf>
    <xf numFmtId="0" fontId="93" fillId="0" borderId="95" xfId="19" applyFont="1" applyBorder="1" applyAlignment="1">
      <alignment horizontal="center" vertical="center"/>
    </xf>
    <xf numFmtId="0" fontId="93" fillId="0" borderId="16" xfId="19" applyFont="1" applyBorder="1" applyAlignment="1">
      <alignment horizontal="center" vertical="center" wrapText="1"/>
    </xf>
    <xf numFmtId="0" fontId="93" fillId="0" borderId="94" xfId="19" applyFont="1" applyBorder="1" applyAlignment="1">
      <alignment horizontal="center" vertical="top" wrapText="1"/>
    </xf>
    <xf numFmtId="0" fontId="93" fillId="0" borderId="95" xfId="19" applyFont="1" applyBorder="1" applyAlignment="1">
      <alignment horizontal="center" vertical="top" wrapText="1"/>
    </xf>
    <xf numFmtId="0" fontId="92" fillId="0" borderId="16" xfId="19" applyFont="1" applyBorder="1" applyAlignment="1">
      <alignment horizontal="center" wrapText="1"/>
    </xf>
    <xf numFmtId="0" fontId="93" fillId="0" borderId="16" xfId="19" applyFont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83" fillId="0" borderId="19" xfId="0" applyFont="1" applyBorder="1" applyAlignment="1">
      <alignment horizontal="center" vertical="center" wrapText="1"/>
    </xf>
    <xf numFmtId="0" fontId="85" fillId="0" borderId="18" xfId="0" applyFont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vertical="center" wrapText="1"/>
    </xf>
    <xf numFmtId="0" fontId="84" fillId="0" borderId="19" xfId="0" applyFont="1" applyBorder="1" applyAlignment="1">
      <alignment horizontal="center" vertical="center" wrapText="1"/>
    </xf>
    <xf numFmtId="0" fontId="86" fillId="0" borderId="18" xfId="0" applyFont="1" applyBorder="1" applyAlignment="1">
      <alignment horizontal="center" vertical="center" wrapText="1"/>
    </xf>
    <xf numFmtId="0" fontId="14" fillId="0" borderId="95" xfId="0" applyFont="1" applyFill="1" applyBorder="1" applyAlignment="1">
      <alignment horizontal="center" vertical="top" wrapText="1"/>
    </xf>
    <xf numFmtId="0" fontId="18" fillId="0" borderId="95" xfId="0" applyFont="1" applyFill="1" applyBorder="1" applyAlignment="1">
      <alignment horizontal="center" vertical="top" wrapText="1"/>
    </xf>
    <xf numFmtId="0" fontId="14" fillId="0" borderId="19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8" fillId="0" borderId="16" xfId="0" applyFont="1" applyFill="1" applyBorder="1" applyAlignment="1">
      <alignment horizontal="center" vertical="top" wrapText="1"/>
    </xf>
    <xf numFmtId="164" fontId="14" fillId="0" borderId="19" xfId="1" applyNumberFormat="1" applyFont="1" applyFill="1" applyBorder="1" applyAlignment="1">
      <alignment horizontal="center" vertical="top" wrapText="1"/>
    </xf>
    <xf numFmtId="164" fontId="18" fillId="0" borderId="18" xfId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3" fontId="12" fillId="0" borderId="19" xfId="0" applyNumberFormat="1" applyFont="1" applyBorder="1" applyAlignment="1">
      <alignment horizontal="center" vertical="center"/>
    </xf>
    <xf numFmtId="3" fontId="12" fillId="0" borderId="31" xfId="0" applyNumberFormat="1" applyFont="1" applyBorder="1" applyAlignment="1">
      <alignment horizontal="center" vertical="center"/>
    </xf>
    <xf numFmtId="3" fontId="12" fillId="0" borderId="18" xfId="0" applyNumberFormat="1" applyFont="1" applyBorder="1"/>
    <xf numFmtId="3" fontId="12" fillId="0" borderId="19" xfId="0" applyNumberFormat="1" applyFont="1" applyBorder="1" applyAlignment="1">
      <alignment horizontal="center"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3" fontId="12" fillId="0" borderId="18" xfId="0" applyNumberFormat="1" applyFont="1" applyBorder="1" applyAlignment="1">
      <alignment wrapText="1"/>
    </xf>
    <xf numFmtId="3" fontId="12" fillId="0" borderId="101" xfId="0" applyNumberFormat="1" applyFont="1" applyFill="1" applyBorder="1" applyAlignment="1">
      <alignment horizontal="center" vertical="center" wrapText="1"/>
    </xf>
    <xf numFmtId="3" fontId="12" fillId="0" borderId="102" xfId="0" applyNumberFormat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3" fontId="15" fillId="0" borderId="94" xfId="0" applyNumberFormat="1" applyFont="1" applyFill="1" applyBorder="1" applyAlignment="1">
      <alignment horizontal="center" vertical="center" wrapText="1"/>
    </xf>
    <xf numFmtId="3" fontId="15" fillId="0" borderId="97" xfId="0" applyNumberFormat="1" applyFont="1" applyFill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3" fontId="12" fillId="0" borderId="78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horizontal="center" vertical="center" wrapText="1"/>
    </xf>
    <xf numFmtId="3" fontId="15" fillId="0" borderId="95" xfId="0" applyNumberFormat="1" applyFont="1" applyFill="1" applyBorder="1" applyAlignment="1">
      <alignment horizontal="center" vertical="center" wrapText="1"/>
    </xf>
    <xf numFmtId="0" fontId="10" fillId="0" borderId="94" xfId="0" applyFont="1" applyBorder="1" applyAlignment="1">
      <alignment horizontal="center"/>
    </xf>
    <xf numFmtId="0" fontId="10" fillId="0" borderId="95" xfId="0" applyFont="1" applyBorder="1"/>
    <xf numFmtId="3" fontId="12" fillId="0" borderId="32" xfId="0" applyNumberFormat="1" applyFont="1" applyFill="1" applyBorder="1" applyAlignment="1">
      <alignment horizontal="center" vertical="center" wrapText="1"/>
    </xf>
    <xf numFmtId="3" fontId="12" fillId="0" borderId="96" xfId="0" applyNumberFormat="1" applyFont="1" applyFill="1" applyBorder="1" applyAlignment="1">
      <alignment horizontal="center" vertical="center" wrapText="1"/>
    </xf>
    <xf numFmtId="0" fontId="77" fillId="0" borderId="19" xfId="0" applyFont="1" applyBorder="1" applyAlignment="1">
      <alignment vertical="top" wrapText="1"/>
    </xf>
    <xf numFmtId="0" fontId="77" fillId="0" borderId="31" xfId="0" applyFont="1" applyBorder="1" applyAlignment="1">
      <alignment vertical="top" wrapText="1"/>
    </xf>
    <xf numFmtId="0" fontId="80" fillId="0" borderId="18" xfId="0" applyFont="1" applyBorder="1" applyAlignment="1"/>
    <xf numFmtId="0" fontId="77" fillId="0" borderId="19" xfId="0" applyFont="1" applyBorder="1" applyAlignment="1">
      <alignment horizontal="left" vertical="top" wrapText="1"/>
    </xf>
    <xf numFmtId="0" fontId="77" fillId="0" borderId="31" xfId="0" applyFont="1" applyBorder="1" applyAlignment="1">
      <alignment horizontal="left" vertical="top" wrapText="1"/>
    </xf>
    <xf numFmtId="0" fontId="78" fillId="0" borderId="19" xfId="0" applyFont="1" applyBorder="1" applyAlignment="1">
      <alignment horizontal="center" vertical="top" wrapText="1"/>
    </xf>
    <xf numFmtId="0" fontId="78" fillId="0" borderId="31" xfId="0" applyFont="1" applyBorder="1" applyAlignment="1">
      <alignment horizontal="center" vertical="top" wrapText="1"/>
    </xf>
    <xf numFmtId="0" fontId="77" fillId="0" borderId="78" xfId="0" applyFont="1" applyBorder="1" applyAlignment="1">
      <alignment horizontal="justify"/>
    </xf>
    <xf numFmtId="0" fontId="80" fillId="0" borderId="78" xfId="0" applyFont="1" applyBorder="1" applyAlignment="1"/>
    <xf numFmtId="0" fontId="77" fillId="0" borderId="16" xfId="0" applyFont="1" applyBorder="1" applyAlignment="1">
      <alignment vertical="top" wrapText="1"/>
    </xf>
    <xf numFmtId="0" fontId="77" fillId="0" borderId="18" xfId="0" applyFont="1" applyBorder="1" applyAlignment="1">
      <alignment vertical="top" wrapText="1"/>
    </xf>
    <xf numFmtId="0" fontId="78" fillId="0" borderId="16" xfId="0" applyFont="1" applyBorder="1" applyAlignment="1">
      <alignment horizontal="center" vertical="top" wrapText="1"/>
    </xf>
    <xf numFmtId="0" fontId="77" fillId="0" borderId="16" xfId="0" applyFont="1" applyBorder="1" applyAlignment="1">
      <alignment horizontal="justify" vertical="top" wrapText="1"/>
    </xf>
    <xf numFmtId="0" fontId="77" fillId="9" borderId="16" xfId="0" applyFont="1" applyFill="1" applyBorder="1" applyAlignment="1">
      <alignment horizontal="center" vertical="top" wrapText="1"/>
    </xf>
    <xf numFmtId="0" fontId="75" fillId="9" borderId="16" xfId="0" applyFont="1" applyFill="1" applyBorder="1" applyAlignment="1">
      <alignment horizontal="center" vertical="center"/>
    </xf>
    <xf numFmtId="0" fontId="77" fillId="9" borderId="16" xfId="0" applyFont="1" applyFill="1" applyBorder="1" applyAlignment="1">
      <alignment horizontal="center" vertical="center" wrapText="1"/>
    </xf>
    <xf numFmtId="43" fontId="6" fillId="0" borderId="19" xfId="1" applyNumberFormat="1" applyFont="1" applyBorder="1" applyAlignment="1">
      <alignment horizontal="center" vertical="center" wrapText="1"/>
    </xf>
    <xf numFmtId="43" fontId="6" fillId="0" borderId="31" xfId="1" applyNumberFormat="1" applyFont="1" applyBorder="1" applyAlignment="1">
      <alignment horizontal="center" vertical="center" wrapText="1"/>
    </xf>
    <xf numFmtId="0" fontId="37" fillId="6" borderId="22" xfId="0" applyFont="1" applyFill="1" applyBorder="1" applyAlignment="1">
      <alignment horizontal="center" textRotation="90" wrapText="1"/>
    </xf>
    <xf numFmtId="0" fontId="37" fillId="6" borderId="32" xfId="0" applyFont="1" applyFill="1" applyBorder="1" applyAlignment="1">
      <alignment horizontal="center" textRotation="90" wrapText="1"/>
    </xf>
    <xf numFmtId="0" fontId="37" fillId="5" borderId="22" xfId="0" applyFont="1" applyFill="1" applyBorder="1" applyAlignment="1">
      <alignment horizontal="center" textRotation="90" wrapText="1"/>
    </xf>
    <xf numFmtId="0" fontId="37" fillId="5" borderId="32" xfId="0" applyFont="1" applyFill="1" applyBorder="1" applyAlignment="1">
      <alignment horizontal="center" textRotation="90" wrapText="1"/>
    </xf>
    <xf numFmtId="0" fontId="37" fillId="7" borderId="22" xfId="0" applyFont="1" applyFill="1" applyBorder="1" applyAlignment="1">
      <alignment horizontal="center" textRotation="90" wrapText="1"/>
    </xf>
    <xf numFmtId="0" fontId="37" fillId="7" borderId="32" xfId="0" applyFont="1" applyFill="1" applyBorder="1" applyAlignment="1">
      <alignment horizontal="center" textRotation="90" wrapText="1"/>
    </xf>
    <xf numFmtId="0" fontId="37" fillId="8" borderId="22" xfId="0" applyFont="1" applyFill="1" applyBorder="1" applyAlignment="1">
      <alignment horizontal="center" textRotation="90" wrapText="1"/>
    </xf>
    <xf numFmtId="0" fontId="37" fillId="8" borderId="32" xfId="0" applyFont="1" applyFill="1" applyBorder="1" applyAlignment="1">
      <alignment horizontal="center" textRotation="90" wrapText="1"/>
    </xf>
    <xf numFmtId="0" fontId="50" fillId="0" borderId="16" xfId="0" applyFont="1" applyFill="1" applyBorder="1" applyAlignment="1">
      <alignment horizontal="center" vertical="center" wrapText="1"/>
    </xf>
    <xf numFmtId="0" fontId="56" fillId="0" borderId="16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56" fillId="0" borderId="16" xfId="0" applyFont="1" applyBorder="1" applyAlignment="1">
      <alignment vertical="center" wrapText="1"/>
    </xf>
    <xf numFmtId="0" fontId="52" fillId="3" borderId="2" xfId="0" applyFont="1" applyFill="1" applyBorder="1" applyAlignment="1">
      <alignment horizontal="center" vertical="center" wrapText="1"/>
    </xf>
    <xf numFmtId="0" fontId="52" fillId="3" borderId="3" xfId="0" applyFont="1" applyFill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/>
    </xf>
    <xf numFmtId="0" fontId="56" fillId="0" borderId="16" xfId="0" applyFont="1" applyBorder="1" applyAlignment="1">
      <alignment horizontal="center" vertical="center"/>
    </xf>
    <xf numFmtId="0" fontId="50" fillId="3" borderId="16" xfId="0" applyFont="1" applyFill="1" applyBorder="1" applyAlignment="1">
      <alignment horizontal="center" vertical="center" wrapText="1"/>
    </xf>
    <xf numFmtId="0" fontId="50" fillId="0" borderId="94" xfId="0" applyFont="1" applyBorder="1" applyAlignment="1">
      <alignment horizontal="center" vertical="center" wrapText="1"/>
    </xf>
    <xf numFmtId="0" fontId="50" fillId="0" borderId="94" xfId="0" applyFont="1" applyFill="1" applyBorder="1" applyAlignment="1">
      <alignment horizontal="center" vertical="center" wrapText="1"/>
    </xf>
    <xf numFmtId="0" fontId="56" fillId="0" borderId="97" xfId="0" applyFont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top"/>
    </xf>
    <xf numFmtId="0" fontId="14" fillId="0" borderId="0" xfId="0" applyFont="1" applyFill="1" applyAlignment="1">
      <alignment vertical="top"/>
    </xf>
  </cellXfs>
  <cellStyles count="21">
    <cellStyle name="Comma" xfId="1" builtinId="3"/>
    <cellStyle name="Comma 2" xfId="18"/>
    <cellStyle name="Normal" xfId="0" builtinId="0"/>
    <cellStyle name="Normal 2" xfId="19"/>
    <cellStyle name="Normal 3" xfId="20"/>
    <cellStyle name="Normal_ชลบุรี" xfId="2"/>
    <cellStyle name="เครื่องหมายจุลภาค 2" xfId="3"/>
    <cellStyle name="เครื่องหมายจุลภาค_วิเคราะห์โครงการจังหวัด กลุ่มจังหวัด (ตอนกลาง+ตะวันออก) 3" xfId="4"/>
    <cellStyle name="ปกติ 2" xfId="5"/>
    <cellStyle name="ปกติ 2 2" xfId="6"/>
    <cellStyle name="ปกติ 26_แบบ 1-2 (อี๊ด) ปี 2554" xfId="7"/>
    <cellStyle name="ปกติ 28_แบบ 1-2 (อี๊ด) ปี 2554" xfId="8"/>
    <cellStyle name="ปกติ 3" xfId="9"/>
    <cellStyle name="ปกติ 31_แบบ 1-2 (อี๊ด) ปี 2554" xfId="10"/>
    <cellStyle name="ปกติ 34_แบบ 1-2 (อี๊ด) ปี 2554" xfId="11"/>
    <cellStyle name="ปกติ 36_แบบ 1-2 (อี๊ด) ปี 2554" xfId="12"/>
    <cellStyle name="ปกติ 37_แบบ 1-2 (อี๊ด) ปี 2554" xfId="13"/>
    <cellStyle name="ปกติ 4" xfId="14"/>
    <cellStyle name="ปกติ_book1" xfId="15"/>
    <cellStyle name="ปกติ_พื้นที่การศึกษาแบบ2" xfId="16"/>
    <cellStyle name="ปกติ_วิเคราะห์โครงการจังหวัด กลุ่มจังหวัด (ตอนกลาง+ตะวันออก) 3" xfId="17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:AF42"/>
  <sheetViews>
    <sheetView workbookViewId="0"/>
  </sheetViews>
  <sheetFormatPr defaultColWidth="9" defaultRowHeight="10.5"/>
  <cols>
    <col min="1" max="1" width="5.140625" style="1" customWidth="1"/>
    <col min="2" max="2" width="5.140625" style="1" hidden="1" customWidth="1"/>
    <col min="3" max="3" width="44.85546875" style="667" customWidth="1"/>
    <col min="4" max="4" width="62.85546875" style="678" customWidth="1"/>
    <col min="5" max="5" width="10.85546875" style="626" customWidth="1"/>
    <col min="6" max="21" width="4.42578125" style="1" hidden="1" customWidth="1"/>
    <col min="22" max="22" width="32" style="1" hidden="1" customWidth="1"/>
    <col min="23" max="26" width="9" style="1"/>
    <col min="27" max="27" width="0" style="1" hidden="1" customWidth="1"/>
    <col min="28" max="16384" width="9" style="1"/>
  </cols>
  <sheetData>
    <row r="1" spans="1:32" customFormat="1" ht="15">
      <c r="A1" s="5" t="s">
        <v>2057</v>
      </c>
      <c r="B1" s="5"/>
      <c r="C1" s="667"/>
      <c r="D1" s="673"/>
      <c r="E1" s="626"/>
      <c r="F1" s="1" t="s">
        <v>523</v>
      </c>
      <c r="G1" s="1"/>
      <c r="H1" s="1" t="s">
        <v>528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32" customFormat="1" ht="15">
      <c r="A2" s="5" t="s">
        <v>2058</v>
      </c>
      <c r="B2" s="5"/>
      <c r="C2" s="667"/>
      <c r="D2" s="673"/>
      <c r="E2" s="626"/>
      <c r="F2" s="1"/>
      <c r="G2" s="1"/>
      <c r="H2" s="1" t="s">
        <v>524</v>
      </c>
      <c r="I2" s="1"/>
      <c r="J2" s="1"/>
      <c r="K2" s="1" t="s">
        <v>185</v>
      </c>
      <c r="L2" s="1"/>
      <c r="M2" s="1"/>
      <c r="N2" s="1"/>
      <c r="O2" s="1"/>
      <c r="P2" s="1"/>
      <c r="Q2" s="1"/>
      <c r="R2" s="1"/>
      <c r="S2" s="1"/>
      <c r="T2" s="1"/>
      <c r="U2" s="1"/>
    </row>
    <row r="3" spans="1:32" customFormat="1" ht="15">
      <c r="A3" s="5"/>
      <c r="B3" s="5"/>
      <c r="C3" s="667"/>
      <c r="D3" s="673"/>
      <c r="E3" s="626"/>
      <c r="F3" s="1"/>
      <c r="G3" s="1"/>
      <c r="H3" s="1" t="s">
        <v>525</v>
      </c>
      <c r="I3" s="1"/>
      <c r="J3" s="1"/>
      <c r="K3" s="1"/>
      <c r="L3" s="1"/>
      <c r="M3" s="1"/>
      <c r="N3" s="1" t="s">
        <v>1660</v>
      </c>
      <c r="O3" s="1"/>
      <c r="P3" s="1"/>
      <c r="Q3" s="1"/>
      <c r="R3" s="1"/>
      <c r="S3" s="1"/>
      <c r="T3" s="1"/>
      <c r="U3" s="1"/>
    </row>
    <row r="4" spans="1:32" customFormat="1" ht="15">
      <c r="A4" s="1"/>
      <c r="B4" s="1"/>
      <c r="C4" s="667"/>
      <c r="D4" s="673"/>
      <c r="E4" s="626"/>
      <c r="F4" s="1"/>
      <c r="G4" s="1"/>
      <c r="H4" s="1" t="s">
        <v>182</v>
      </c>
      <c r="I4" s="1"/>
      <c r="J4" s="1"/>
      <c r="K4" s="1"/>
      <c r="L4" s="1"/>
      <c r="M4" s="1"/>
      <c r="N4" s="1" t="s">
        <v>1661</v>
      </c>
      <c r="O4" s="1"/>
      <c r="P4" s="1"/>
      <c r="Q4" s="1"/>
      <c r="R4" s="1"/>
      <c r="S4" s="1"/>
      <c r="T4" s="1"/>
      <c r="U4" s="1"/>
      <c r="AA4" s="31" t="s">
        <v>1395</v>
      </c>
    </row>
    <row r="5" spans="1:32" s="190" customFormat="1" ht="14.25" customHeight="1">
      <c r="A5" s="1210" t="s">
        <v>521</v>
      </c>
      <c r="B5" s="189"/>
      <c r="C5" s="1212" t="s">
        <v>501</v>
      </c>
      <c r="D5" s="1210" t="s">
        <v>502</v>
      </c>
      <c r="E5" s="1214" t="s">
        <v>869</v>
      </c>
      <c r="F5" s="1217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2" t="s">
        <v>515</v>
      </c>
      <c r="P5" s="1223"/>
      <c r="Q5" s="1223"/>
      <c r="R5" s="1224"/>
      <c r="S5" s="1221" t="s">
        <v>516</v>
      </c>
      <c r="T5" s="1221"/>
      <c r="U5" s="454" t="s">
        <v>522</v>
      </c>
      <c r="V5" s="1212" t="s">
        <v>512</v>
      </c>
      <c r="W5" s="1216" t="s">
        <v>1394</v>
      </c>
      <c r="X5" s="1216"/>
      <c r="Y5" s="1216"/>
      <c r="Z5" s="1216"/>
    </row>
    <row r="6" spans="1:32" s="190" customFormat="1" ht="98.25" customHeight="1">
      <c r="A6" s="1211"/>
      <c r="B6" s="191"/>
      <c r="C6" s="1213"/>
      <c r="D6" s="1211"/>
      <c r="E6" s="1215"/>
      <c r="F6" s="1218"/>
      <c r="G6" s="647" t="s">
        <v>529</v>
      </c>
      <c r="H6" s="648" t="s">
        <v>518</v>
      </c>
      <c r="I6" s="648" t="s">
        <v>520</v>
      </c>
      <c r="J6" s="648" t="s">
        <v>503</v>
      </c>
      <c r="K6" s="649" t="s">
        <v>504</v>
      </c>
      <c r="L6" s="650" t="s">
        <v>527</v>
      </c>
      <c r="M6" s="651" t="s">
        <v>505</v>
      </c>
      <c r="N6" s="652" t="s">
        <v>506</v>
      </c>
      <c r="O6" s="653" t="s">
        <v>507</v>
      </c>
      <c r="P6" s="654" t="s">
        <v>508</v>
      </c>
      <c r="Q6" s="655" t="s">
        <v>509</v>
      </c>
      <c r="R6" s="656" t="s">
        <v>526</v>
      </c>
      <c r="S6" s="657" t="s">
        <v>519</v>
      </c>
      <c r="T6" s="658" t="s">
        <v>510</v>
      </c>
      <c r="U6" s="659" t="s">
        <v>511</v>
      </c>
      <c r="V6" s="1213"/>
      <c r="W6" s="192" t="s">
        <v>864</v>
      </c>
      <c r="X6" s="193" t="s">
        <v>865</v>
      </c>
      <c r="Y6" s="193" t="s">
        <v>866</v>
      </c>
      <c r="Z6" s="192" t="s">
        <v>867</v>
      </c>
      <c r="AB6" s="660"/>
      <c r="AC6" s="660"/>
      <c r="AD6" s="660"/>
      <c r="AE6" s="660"/>
      <c r="AF6" s="660"/>
    </row>
    <row r="7" spans="1:32" s="190" customFormat="1" ht="22.5" customHeight="1">
      <c r="A7" s="191"/>
      <c r="B7" s="191"/>
      <c r="C7" s="668"/>
      <c r="D7" s="674"/>
      <c r="E7" s="661"/>
      <c r="F7" s="662"/>
      <c r="G7" s="647"/>
      <c r="H7" s="648"/>
      <c r="I7" s="648"/>
      <c r="J7" s="648"/>
      <c r="K7" s="663"/>
      <c r="L7" s="650"/>
      <c r="M7" s="651"/>
      <c r="N7" s="652"/>
      <c r="O7" s="653"/>
      <c r="P7" s="654"/>
      <c r="Q7" s="654"/>
      <c r="R7" s="655"/>
      <c r="S7" s="657"/>
      <c r="T7" s="664"/>
      <c r="U7" s="665"/>
      <c r="V7" s="200"/>
      <c r="W7" s="42" t="s">
        <v>1659</v>
      </c>
      <c r="X7" s="43" t="s">
        <v>1657</v>
      </c>
      <c r="Y7" s="43" t="s">
        <v>380</v>
      </c>
      <c r="Z7" s="42" t="s">
        <v>1658</v>
      </c>
      <c r="AB7" s="660"/>
      <c r="AC7" s="660"/>
      <c r="AD7" s="660"/>
      <c r="AE7" s="660"/>
      <c r="AF7" s="660"/>
    </row>
    <row r="8" spans="1:32" s="49" customFormat="1" ht="42.75">
      <c r="A8" s="629">
        <v>1</v>
      </c>
      <c r="B8" s="629">
        <v>1</v>
      </c>
      <c r="C8" s="669" t="s">
        <v>1388</v>
      </c>
      <c r="D8" s="675" t="s">
        <v>2062</v>
      </c>
      <c r="E8" s="630">
        <v>5000000</v>
      </c>
      <c r="F8" s="603" t="s">
        <v>1659</v>
      </c>
      <c r="G8" s="631"/>
      <c r="H8" s="632"/>
      <c r="I8" s="632"/>
      <c r="J8" s="632"/>
      <c r="K8" s="632"/>
      <c r="L8" s="631"/>
      <c r="M8" s="632"/>
      <c r="N8" s="633"/>
      <c r="O8" s="631"/>
      <c r="P8" s="632"/>
      <c r="Q8" s="632"/>
      <c r="R8" s="634"/>
      <c r="S8" s="635"/>
      <c r="T8" s="632"/>
      <c r="U8" s="636"/>
      <c r="V8" s="637" t="s">
        <v>1025</v>
      </c>
      <c r="W8" s="315" t="str">
        <f t="shared" ref="W8:W35" si="0">IF($F8="Y",$AA$4,"")</f>
        <v>ü</v>
      </c>
      <c r="X8" s="315" t="str">
        <f t="shared" ref="X8:X35" si="1">IF(F8="F",$AA$4,"")</f>
        <v/>
      </c>
      <c r="Y8" s="315" t="str">
        <f t="shared" ref="Y8:Y35" si="2">IF(F8="L",$AA$4,"")</f>
        <v/>
      </c>
      <c r="Z8" s="315" t="str">
        <f t="shared" ref="Z8:Z35" si="3">IF(F8="N",$AA$4,"")</f>
        <v/>
      </c>
    </row>
    <row r="9" spans="1:32" s="49" customFormat="1" ht="42.75">
      <c r="A9" s="316">
        <f t="shared" ref="A9:A35" si="4">A8+1</f>
        <v>2</v>
      </c>
      <c r="B9" s="316">
        <v>2</v>
      </c>
      <c r="C9" s="640" t="s">
        <v>1389</v>
      </c>
      <c r="D9" s="640" t="s">
        <v>2063</v>
      </c>
      <c r="E9" s="582">
        <v>2540000</v>
      </c>
      <c r="F9" s="321" t="s">
        <v>1658</v>
      </c>
      <c r="G9" s="322">
        <v>1</v>
      </c>
      <c r="H9" s="323">
        <v>0</v>
      </c>
      <c r="I9" s="323">
        <v>0</v>
      </c>
      <c r="J9" s="323">
        <v>0</v>
      </c>
      <c r="K9" s="324">
        <v>0</v>
      </c>
      <c r="L9" s="322">
        <v>1</v>
      </c>
      <c r="M9" s="323">
        <v>1</v>
      </c>
      <c r="N9" s="324">
        <v>0</v>
      </c>
      <c r="O9" s="322">
        <v>0</v>
      </c>
      <c r="P9" s="323">
        <v>1</v>
      </c>
      <c r="Q9" s="374">
        <v>0</v>
      </c>
      <c r="R9" s="325">
        <v>0</v>
      </c>
      <c r="S9" s="326">
        <v>0</v>
      </c>
      <c r="T9" s="323">
        <v>0</v>
      </c>
      <c r="U9" s="325">
        <v>0</v>
      </c>
      <c r="V9" s="328" t="s">
        <v>1034</v>
      </c>
      <c r="W9" s="329" t="str">
        <f t="shared" si="0"/>
        <v/>
      </c>
      <c r="X9" s="329" t="str">
        <f t="shared" si="1"/>
        <v/>
      </c>
      <c r="Y9" s="329" t="str">
        <f t="shared" si="2"/>
        <v/>
      </c>
      <c r="Z9" s="329" t="str">
        <f t="shared" si="3"/>
        <v>ü</v>
      </c>
    </row>
    <row r="10" spans="1:32" s="49" customFormat="1" ht="29.25" customHeight="1">
      <c r="A10" s="316">
        <f t="shared" si="4"/>
        <v>3</v>
      </c>
      <c r="B10" s="316">
        <v>2</v>
      </c>
      <c r="C10" s="640"/>
      <c r="D10" s="640" t="s">
        <v>1840</v>
      </c>
      <c r="E10" s="582">
        <v>837000</v>
      </c>
      <c r="F10" s="321" t="s">
        <v>1659</v>
      </c>
      <c r="G10" s="322">
        <v>1</v>
      </c>
      <c r="H10" s="323">
        <v>1</v>
      </c>
      <c r="I10" s="323">
        <v>0</v>
      </c>
      <c r="J10" s="323">
        <v>0</v>
      </c>
      <c r="K10" s="323">
        <v>0</v>
      </c>
      <c r="L10" s="322">
        <v>1</v>
      </c>
      <c r="M10" s="323">
        <v>1</v>
      </c>
      <c r="N10" s="324">
        <v>1</v>
      </c>
      <c r="O10" s="322">
        <v>0</v>
      </c>
      <c r="P10" s="323">
        <v>1</v>
      </c>
      <c r="Q10" s="323">
        <v>1</v>
      </c>
      <c r="R10" s="374">
        <v>1</v>
      </c>
      <c r="S10" s="326">
        <v>1</v>
      </c>
      <c r="T10" s="323">
        <v>1</v>
      </c>
      <c r="U10" s="325">
        <v>1</v>
      </c>
      <c r="V10" s="328" t="s">
        <v>1035</v>
      </c>
      <c r="W10" s="329" t="str">
        <f t="shared" si="0"/>
        <v>ü</v>
      </c>
      <c r="X10" s="329" t="str">
        <f t="shared" si="1"/>
        <v/>
      </c>
      <c r="Y10" s="329" t="str">
        <f t="shared" si="2"/>
        <v/>
      </c>
      <c r="Z10" s="329" t="str">
        <f t="shared" si="3"/>
        <v/>
      </c>
    </row>
    <row r="11" spans="1:32" s="49" customFormat="1" ht="42.75">
      <c r="A11" s="316">
        <f t="shared" si="4"/>
        <v>4</v>
      </c>
      <c r="B11" s="316">
        <v>3</v>
      </c>
      <c r="C11" s="640" t="s">
        <v>1390</v>
      </c>
      <c r="D11" s="640" t="s">
        <v>1841</v>
      </c>
      <c r="E11" s="638">
        <v>950000</v>
      </c>
      <c r="F11" s="316" t="s">
        <v>1658</v>
      </c>
      <c r="G11" s="317">
        <v>1</v>
      </c>
      <c r="H11" s="378">
        <v>1</v>
      </c>
      <c r="I11" s="378">
        <v>0</v>
      </c>
      <c r="J11" s="378">
        <v>0</v>
      </c>
      <c r="K11" s="380">
        <v>0</v>
      </c>
      <c r="L11" s="317">
        <v>1</v>
      </c>
      <c r="M11" s="378">
        <v>1</v>
      </c>
      <c r="N11" s="380">
        <v>0</v>
      </c>
      <c r="O11" s="317">
        <v>0</v>
      </c>
      <c r="P11" s="378">
        <v>1</v>
      </c>
      <c r="Q11" s="379">
        <v>0</v>
      </c>
      <c r="R11" s="381">
        <v>0</v>
      </c>
      <c r="S11" s="409">
        <v>0</v>
      </c>
      <c r="T11" s="378">
        <v>0</v>
      </c>
      <c r="U11" s="381">
        <v>0</v>
      </c>
      <c r="V11" s="639" t="s">
        <v>1036</v>
      </c>
      <c r="W11" s="329" t="str">
        <f t="shared" si="0"/>
        <v/>
      </c>
      <c r="X11" s="329" t="str">
        <f t="shared" si="1"/>
        <v/>
      </c>
      <c r="Y11" s="329" t="str">
        <f t="shared" si="2"/>
        <v/>
      </c>
      <c r="Z11" s="329" t="str">
        <f t="shared" si="3"/>
        <v>ü</v>
      </c>
    </row>
    <row r="12" spans="1:32" s="49" customFormat="1" ht="28.5">
      <c r="A12" s="316">
        <f t="shared" si="4"/>
        <v>5</v>
      </c>
      <c r="B12" s="316">
        <v>4</v>
      </c>
      <c r="C12" s="640" t="s">
        <v>1391</v>
      </c>
      <c r="D12" s="640" t="s">
        <v>1842</v>
      </c>
      <c r="E12" s="408">
        <v>2500000</v>
      </c>
      <c r="F12" s="380" t="s">
        <v>1658</v>
      </c>
      <c r="G12" s="317">
        <v>1</v>
      </c>
      <c r="H12" s="378">
        <v>0</v>
      </c>
      <c r="I12" s="378">
        <v>0</v>
      </c>
      <c r="J12" s="378">
        <v>0</v>
      </c>
      <c r="K12" s="380">
        <v>0</v>
      </c>
      <c r="L12" s="317">
        <v>1</v>
      </c>
      <c r="M12" s="378">
        <v>1</v>
      </c>
      <c r="N12" s="380">
        <v>0</v>
      </c>
      <c r="O12" s="317">
        <v>0</v>
      </c>
      <c r="P12" s="378">
        <v>1</v>
      </c>
      <c r="Q12" s="379">
        <v>0</v>
      </c>
      <c r="R12" s="381">
        <v>0</v>
      </c>
      <c r="S12" s="409">
        <v>0</v>
      </c>
      <c r="T12" s="378">
        <v>0</v>
      </c>
      <c r="U12" s="381">
        <v>0</v>
      </c>
      <c r="V12" s="639" t="s">
        <v>1037</v>
      </c>
      <c r="W12" s="329" t="str">
        <f t="shared" si="0"/>
        <v/>
      </c>
      <c r="X12" s="329" t="str">
        <f t="shared" si="1"/>
        <v/>
      </c>
      <c r="Y12" s="329" t="str">
        <f t="shared" si="2"/>
        <v/>
      </c>
      <c r="Z12" s="329" t="str">
        <f t="shared" si="3"/>
        <v>ü</v>
      </c>
    </row>
    <row r="13" spans="1:32" s="49" customFormat="1" ht="28.5">
      <c r="A13" s="316">
        <f t="shared" si="4"/>
        <v>6</v>
      </c>
      <c r="B13" s="316">
        <v>4</v>
      </c>
      <c r="C13" s="640"/>
      <c r="D13" s="640" t="s">
        <v>1041</v>
      </c>
      <c r="E13" s="408">
        <v>800000</v>
      </c>
      <c r="F13" s="316" t="s">
        <v>1659</v>
      </c>
      <c r="G13" s="317">
        <v>1</v>
      </c>
      <c r="H13" s="378">
        <v>1</v>
      </c>
      <c r="I13" s="378">
        <v>0</v>
      </c>
      <c r="J13" s="378">
        <v>0</v>
      </c>
      <c r="K13" s="378">
        <v>0</v>
      </c>
      <c r="L13" s="317">
        <v>1</v>
      </c>
      <c r="M13" s="378">
        <v>1</v>
      </c>
      <c r="N13" s="380">
        <v>1</v>
      </c>
      <c r="O13" s="317">
        <v>0</v>
      </c>
      <c r="P13" s="378">
        <v>1</v>
      </c>
      <c r="Q13" s="378">
        <v>1</v>
      </c>
      <c r="R13" s="379">
        <v>0</v>
      </c>
      <c r="S13" s="409">
        <v>1</v>
      </c>
      <c r="T13" s="378">
        <v>1</v>
      </c>
      <c r="U13" s="381">
        <v>1</v>
      </c>
      <c r="V13" s="639" t="s">
        <v>1038</v>
      </c>
      <c r="W13" s="329" t="str">
        <f t="shared" si="0"/>
        <v>ü</v>
      </c>
      <c r="X13" s="329" t="str">
        <f t="shared" si="1"/>
        <v/>
      </c>
      <c r="Y13" s="329" t="str">
        <f t="shared" si="2"/>
        <v/>
      </c>
      <c r="Z13" s="329" t="str">
        <f t="shared" si="3"/>
        <v/>
      </c>
    </row>
    <row r="14" spans="1:32" s="49" customFormat="1" ht="28.5">
      <c r="A14" s="316">
        <f t="shared" si="4"/>
        <v>7</v>
      </c>
      <c r="B14" s="316">
        <v>4</v>
      </c>
      <c r="C14" s="640"/>
      <c r="D14" s="640" t="s">
        <v>1040</v>
      </c>
      <c r="E14" s="408">
        <v>1200000</v>
      </c>
      <c r="F14" s="316" t="s">
        <v>1659</v>
      </c>
      <c r="G14" s="317">
        <v>1</v>
      </c>
      <c r="H14" s="378">
        <v>1</v>
      </c>
      <c r="I14" s="378">
        <v>0</v>
      </c>
      <c r="J14" s="378">
        <v>0</v>
      </c>
      <c r="K14" s="378">
        <v>0</v>
      </c>
      <c r="L14" s="317">
        <v>1</v>
      </c>
      <c r="M14" s="378">
        <v>1</v>
      </c>
      <c r="N14" s="380">
        <v>1</v>
      </c>
      <c r="O14" s="317">
        <v>0</v>
      </c>
      <c r="P14" s="378">
        <v>1</v>
      </c>
      <c r="Q14" s="378">
        <v>1</v>
      </c>
      <c r="R14" s="379">
        <v>0</v>
      </c>
      <c r="S14" s="409">
        <v>1</v>
      </c>
      <c r="T14" s="378">
        <v>1</v>
      </c>
      <c r="U14" s="381">
        <v>1</v>
      </c>
      <c r="V14" s="639" t="s">
        <v>1038</v>
      </c>
      <c r="W14" s="329" t="str">
        <f t="shared" si="0"/>
        <v>ü</v>
      </c>
      <c r="X14" s="329" t="str">
        <f t="shared" si="1"/>
        <v/>
      </c>
      <c r="Y14" s="329" t="str">
        <f t="shared" si="2"/>
        <v/>
      </c>
      <c r="Z14" s="329" t="str">
        <f t="shared" si="3"/>
        <v/>
      </c>
    </row>
    <row r="15" spans="1:32" s="49" customFormat="1" ht="28.5">
      <c r="A15" s="316">
        <f t="shared" si="4"/>
        <v>8</v>
      </c>
      <c r="B15" s="316">
        <v>4</v>
      </c>
      <c r="C15" s="640"/>
      <c r="D15" s="640" t="s">
        <v>1039</v>
      </c>
      <c r="E15" s="408">
        <v>8000000</v>
      </c>
      <c r="F15" s="380" t="s">
        <v>1658</v>
      </c>
      <c r="G15" s="317">
        <v>1</v>
      </c>
      <c r="H15" s="378">
        <v>0</v>
      </c>
      <c r="I15" s="378">
        <v>0</v>
      </c>
      <c r="J15" s="378">
        <v>0</v>
      </c>
      <c r="K15" s="380">
        <v>0</v>
      </c>
      <c r="L15" s="317">
        <v>1</v>
      </c>
      <c r="M15" s="378">
        <v>1</v>
      </c>
      <c r="N15" s="380">
        <v>0</v>
      </c>
      <c r="O15" s="317">
        <v>0</v>
      </c>
      <c r="P15" s="378">
        <v>1</v>
      </c>
      <c r="Q15" s="379">
        <v>0</v>
      </c>
      <c r="R15" s="381">
        <v>0</v>
      </c>
      <c r="S15" s="409">
        <v>0</v>
      </c>
      <c r="T15" s="378">
        <v>0</v>
      </c>
      <c r="U15" s="381">
        <v>0</v>
      </c>
      <c r="V15" s="639" t="s">
        <v>1845</v>
      </c>
      <c r="W15" s="329" t="str">
        <f t="shared" si="0"/>
        <v/>
      </c>
      <c r="X15" s="329" t="str">
        <f t="shared" si="1"/>
        <v/>
      </c>
      <c r="Y15" s="329" t="str">
        <f t="shared" si="2"/>
        <v/>
      </c>
      <c r="Z15" s="329" t="str">
        <f t="shared" si="3"/>
        <v>ü</v>
      </c>
    </row>
    <row r="16" spans="1:32" s="49" customFormat="1" ht="28.5">
      <c r="A16" s="316">
        <f t="shared" si="4"/>
        <v>9</v>
      </c>
      <c r="B16" s="316">
        <v>4</v>
      </c>
      <c r="C16" s="640"/>
      <c r="D16" s="640" t="s">
        <v>1042</v>
      </c>
      <c r="E16" s="408">
        <v>1900000</v>
      </c>
      <c r="F16" s="316" t="s">
        <v>1659</v>
      </c>
      <c r="G16" s="317">
        <v>1</v>
      </c>
      <c r="H16" s="378">
        <v>1</v>
      </c>
      <c r="I16" s="378">
        <v>0</v>
      </c>
      <c r="J16" s="378">
        <v>0</v>
      </c>
      <c r="K16" s="378">
        <v>0</v>
      </c>
      <c r="L16" s="317">
        <v>1</v>
      </c>
      <c r="M16" s="378">
        <v>1</v>
      </c>
      <c r="N16" s="380">
        <v>1</v>
      </c>
      <c r="O16" s="317">
        <v>0</v>
      </c>
      <c r="P16" s="378">
        <v>1</v>
      </c>
      <c r="Q16" s="378">
        <v>1</v>
      </c>
      <c r="R16" s="379">
        <v>0</v>
      </c>
      <c r="S16" s="409">
        <v>1</v>
      </c>
      <c r="T16" s="378">
        <v>1</v>
      </c>
      <c r="U16" s="381">
        <v>1</v>
      </c>
      <c r="V16" s="639" t="s">
        <v>1038</v>
      </c>
      <c r="W16" s="329" t="str">
        <f t="shared" si="0"/>
        <v>ü</v>
      </c>
      <c r="X16" s="329" t="str">
        <f t="shared" si="1"/>
        <v/>
      </c>
      <c r="Y16" s="329" t="str">
        <f t="shared" si="2"/>
        <v/>
      </c>
      <c r="Z16" s="329" t="str">
        <f t="shared" si="3"/>
        <v/>
      </c>
    </row>
    <row r="17" spans="1:26" s="49" customFormat="1" ht="28.5">
      <c r="A17" s="316">
        <f t="shared" si="4"/>
        <v>10</v>
      </c>
      <c r="B17" s="316">
        <v>4</v>
      </c>
      <c r="C17" s="640"/>
      <c r="D17" s="640" t="s">
        <v>1041</v>
      </c>
      <c r="E17" s="408">
        <v>1900000</v>
      </c>
      <c r="F17" s="316" t="s">
        <v>1659</v>
      </c>
      <c r="G17" s="317">
        <v>1</v>
      </c>
      <c r="H17" s="378">
        <v>1</v>
      </c>
      <c r="I17" s="378">
        <v>0</v>
      </c>
      <c r="J17" s="378">
        <v>0</v>
      </c>
      <c r="K17" s="378">
        <v>0</v>
      </c>
      <c r="L17" s="317">
        <v>1</v>
      </c>
      <c r="M17" s="378">
        <v>1</v>
      </c>
      <c r="N17" s="380">
        <v>1</v>
      </c>
      <c r="O17" s="317">
        <v>0</v>
      </c>
      <c r="P17" s="378">
        <v>1</v>
      </c>
      <c r="Q17" s="378">
        <v>1</v>
      </c>
      <c r="R17" s="379">
        <v>1</v>
      </c>
      <c r="S17" s="409">
        <v>1</v>
      </c>
      <c r="T17" s="378">
        <v>1</v>
      </c>
      <c r="U17" s="381">
        <v>1</v>
      </c>
      <c r="V17" s="639" t="s">
        <v>1038</v>
      </c>
      <c r="W17" s="329" t="str">
        <f t="shared" si="0"/>
        <v>ü</v>
      </c>
      <c r="X17" s="329" t="str">
        <f t="shared" si="1"/>
        <v/>
      </c>
      <c r="Y17" s="329" t="str">
        <f t="shared" si="2"/>
        <v/>
      </c>
      <c r="Z17" s="329" t="str">
        <f t="shared" si="3"/>
        <v/>
      </c>
    </row>
    <row r="18" spans="1:26" s="49" customFormat="1" ht="28.5">
      <c r="A18" s="316">
        <f t="shared" si="4"/>
        <v>11</v>
      </c>
      <c r="B18" s="316">
        <v>4</v>
      </c>
      <c r="C18" s="640"/>
      <c r="D18" s="640" t="s">
        <v>1043</v>
      </c>
      <c r="E18" s="408">
        <v>1000000</v>
      </c>
      <c r="F18" s="316" t="s">
        <v>1659</v>
      </c>
      <c r="G18" s="317">
        <v>1</v>
      </c>
      <c r="H18" s="378">
        <v>1</v>
      </c>
      <c r="I18" s="378">
        <v>0</v>
      </c>
      <c r="J18" s="378">
        <v>0</v>
      </c>
      <c r="K18" s="378">
        <v>0</v>
      </c>
      <c r="L18" s="317">
        <v>1</v>
      </c>
      <c r="M18" s="378">
        <v>1</v>
      </c>
      <c r="N18" s="380">
        <v>1</v>
      </c>
      <c r="O18" s="317">
        <v>0</v>
      </c>
      <c r="P18" s="378">
        <v>1</v>
      </c>
      <c r="Q18" s="378">
        <v>1</v>
      </c>
      <c r="R18" s="379">
        <v>1</v>
      </c>
      <c r="S18" s="409">
        <v>1</v>
      </c>
      <c r="T18" s="378">
        <v>1</v>
      </c>
      <c r="U18" s="381">
        <v>1</v>
      </c>
      <c r="V18" s="639" t="s">
        <v>1972</v>
      </c>
      <c r="W18" s="329" t="str">
        <f t="shared" si="0"/>
        <v>ü</v>
      </c>
      <c r="X18" s="329" t="str">
        <f t="shared" si="1"/>
        <v/>
      </c>
      <c r="Y18" s="329" t="str">
        <f t="shared" si="2"/>
        <v/>
      </c>
      <c r="Z18" s="329" t="str">
        <f t="shared" si="3"/>
        <v/>
      </c>
    </row>
    <row r="19" spans="1:26" s="49" customFormat="1" ht="34.5" customHeight="1">
      <c r="A19" s="316">
        <f t="shared" si="4"/>
        <v>12</v>
      </c>
      <c r="B19" s="316">
        <v>4</v>
      </c>
      <c r="C19" s="640"/>
      <c r="D19" s="640" t="s">
        <v>926</v>
      </c>
      <c r="E19" s="408">
        <v>22963352</v>
      </c>
      <c r="F19" s="316" t="s">
        <v>1659</v>
      </c>
      <c r="G19" s="317">
        <v>1</v>
      </c>
      <c r="H19" s="378">
        <v>1</v>
      </c>
      <c r="I19" s="378">
        <v>0</v>
      </c>
      <c r="J19" s="378">
        <v>0</v>
      </c>
      <c r="K19" s="378">
        <v>0</v>
      </c>
      <c r="L19" s="317">
        <v>1</v>
      </c>
      <c r="M19" s="378">
        <v>1</v>
      </c>
      <c r="N19" s="380">
        <v>1</v>
      </c>
      <c r="O19" s="317">
        <v>0</v>
      </c>
      <c r="P19" s="378">
        <v>1</v>
      </c>
      <c r="Q19" s="378">
        <v>1</v>
      </c>
      <c r="R19" s="379">
        <v>0</v>
      </c>
      <c r="S19" s="409">
        <v>1</v>
      </c>
      <c r="T19" s="378">
        <v>1</v>
      </c>
      <c r="U19" s="381">
        <v>1</v>
      </c>
      <c r="V19" s="639" t="s">
        <v>1974</v>
      </c>
      <c r="W19" s="329" t="str">
        <f t="shared" si="0"/>
        <v>ü</v>
      </c>
      <c r="X19" s="329" t="str">
        <f t="shared" si="1"/>
        <v/>
      </c>
      <c r="Y19" s="329" t="str">
        <f t="shared" si="2"/>
        <v/>
      </c>
      <c r="Z19" s="329" t="str">
        <f t="shared" si="3"/>
        <v/>
      </c>
    </row>
    <row r="20" spans="1:26" s="49" customFormat="1" ht="26.25" customHeight="1">
      <c r="A20" s="316">
        <f t="shared" si="4"/>
        <v>13</v>
      </c>
      <c r="B20" s="316">
        <v>4</v>
      </c>
      <c r="C20" s="640"/>
      <c r="D20" s="640" t="s">
        <v>1966</v>
      </c>
      <c r="E20" s="408">
        <v>2360510</v>
      </c>
      <c r="F20" s="316" t="s">
        <v>1659</v>
      </c>
      <c r="G20" s="317">
        <v>1</v>
      </c>
      <c r="H20" s="378">
        <v>1</v>
      </c>
      <c r="I20" s="378">
        <v>0</v>
      </c>
      <c r="J20" s="378">
        <v>0</v>
      </c>
      <c r="K20" s="378">
        <v>0</v>
      </c>
      <c r="L20" s="317">
        <v>1</v>
      </c>
      <c r="M20" s="378">
        <v>1</v>
      </c>
      <c r="N20" s="380">
        <v>1</v>
      </c>
      <c r="O20" s="317">
        <v>0</v>
      </c>
      <c r="P20" s="378">
        <v>1</v>
      </c>
      <c r="Q20" s="378">
        <v>1</v>
      </c>
      <c r="R20" s="379">
        <v>0</v>
      </c>
      <c r="S20" s="409">
        <v>1</v>
      </c>
      <c r="T20" s="378">
        <v>1</v>
      </c>
      <c r="U20" s="381">
        <v>1</v>
      </c>
      <c r="V20" s="639" t="s">
        <v>1038</v>
      </c>
      <c r="W20" s="329" t="str">
        <f t="shared" si="0"/>
        <v>ü</v>
      </c>
      <c r="X20" s="329" t="str">
        <f t="shared" si="1"/>
        <v/>
      </c>
      <c r="Y20" s="329" t="str">
        <f t="shared" si="2"/>
        <v/>
      </c>
      <c r="Z20" s="329" t="str">
        <f t="shared" si="3"/>
        <v/>
      </c>
    </row>
    <row r="21" spans="1:26" s="49" customFormat="1" ht="34.5" customHeight="1">
      <c r="A21" s="316">
        <f t="shared" si="4"/>
        <v>14</v>
      </c>
      <c r="B21" s="316">
        <v>4</v>
      </c>
      <c r="C21" s="640"/>
      <c r="D21" s="640" t="s">
        <v>1967</v>
      </c>
      <c r="E21" s="408">
        <v>2181138</v>
      </c>
      <c r="F21" s="316" t="s">
        <v>1659</v>
      </c>
      <c r="G21" s="317">
        <v>1</v>
      </c>
      <c r="H21" s="378">
        <v>1</v>
      </c>
      <c r="I21" s="378">
        <v>0</v>
      </c>
      <c r="J21" s="378">
        <v>0</v>
      </c>
      <c r="K21" s="378">
        <v>0</v>
      </c>
      <c r="L21" s="317">
        <v>1</v>
      </c>
      <c r="M21" s="378">
        <v>1</v>
      </c>
      <c r="N21" s="380">
        <v>1</v>
      </c>
      <c r="O21" s="317">
        <v>0</v>
      </c>
      <c r="P21" s="378">
        <v>1</v>
      </c>
      <c r="Q21" s="378">
        <v>1</v>
      </c>
      <c r="R21" s="379">
        <v>0</v>
      </c>
      <c r="S21" s="409">
        <v>1</v>
      </c>
      <c r="T21" s="378">
        <v>1</v>
      </c>
      <c r="U21" s="381">
        <v>1</v>
      </c>
      <c r="V21" s="639" t="s">
        <v>1973</v>
      </c>
      <c r="W21" s="329" t="str">
        <f t="shared" si="0"/>
        <v>ü</v>
      </c>
      <c r="X21" s="329" t="str">
        <f t="shared" si="1"/>
        <v/>
      </c>
      <c r="Y21" s="329" t="str">
        <f t="shared" si="2"/>
        <v/>
      </c>
      <c r="Z21" s="329" t="str">
        <f t="shared" si="3"/>
        <v/>
      </c>
    </row>
    <row r="22" spans="1:26" s="49" customFormat="1" ht="57">
      <c r="A22" s="316">
        <f t="shared" si="4"/>
        <v>15</v>
      </c>
      <c r="B22" s="316">
        <v>4</v>
      </c>
      <c r="C22" s="640"/>
      <c r="D22" s="640" t="s">
        <v>1968</v>
      </c>
      <c r="E22" s="408">
        <v>14495000</v>
      </c>
      <c r="F22" s="316" t="s">
        <v>1659</v>
      </c>
      <c r="G22" s="317">
        <v>1</v>
      </c>
      <c r="H22" s="378">
        <v>1</v>
      </c>
      <c r="I22" s="378">
        <v>0</v>
      </c>
      <c r="J22" s="378">
        <v>0</v>
      </c>
      <c r="K22" s="378">
        <v>0</v>
      </c>
      <c r="L22" s="317">
        <v>1</v>
      </c>
      <c r="M22" s="378">
        <v>1</v>
      </c>
      <c r="N22" s="380">
        <v>1</v>
      </c>
      <c r="O22" s="317">
        <v>0</v>
      </c>
      <c r="P22" s="378">
        <v>1</v>
      </c>
      <c r="Q22" s="378">
        <v>1</v>
      </c>
      <c r="R22" s="379">
        <v>1</v>
      </c>
      <c r="S22" s="409">
        <v>1</v>
      </c>
      <c r="T22" s="378">
        <v>1</v>
      </c>
      <c r="U22" s="381">
        <v>1</v>
      </c>
      <c r="V22" s="639" t="s">
        <v>1975</v>
      </c>
      <c r="W22" s="329" t="str">
        <f t="shared" si="0"/>
        <v>ü</v>
      </c>
      <c r="X22" s="329" t="str">
        <f t="shared" si="1"/>
        <v/>
      </c>
      <c r="Y22" s="329" t="str">
        <f t="shared" si="2"/>
        <v/>
      </c>
      <c r="Z22" s="329" t="str">
        <f t="shared" si="3"/>
        <v/>
      </c>
    </row>
    <row r="23" spans="1:26" s="49" customFormat="1" ht="42.75">
      <c r="A23" s="316">
        <f t="shared" si="4"/>
        <v>16</v>
      </c>
      <c r="B23" s="316">
        <v>4</v>
      </c>
      <c r="C23" s="640"/>
      <c r="D23" s="640" t="s">
        <v>1969</v>
      </c>
      <c r="E23" s="408">
        <v>33401000</v>
      </c>
      <c r="F23" s="380" t="s">
        <v>1657</v>
      </c>
      <c r="G23" s="317">
        <v>1</v>
      </c>
      <c r="H23" s="378">
        <v>1</v>
      </c>
      <c r="I23" s="378">
        <v>0</v>
      </c>
      <c r="J23" s="378">
        <v>0</v>
      </c>
      <c r="K23" s="378">
        <v>0</v>
      </c>
      <c r="L23" s="317">
        <v>1</v>
      </c>
      <c r="M23" s="378">
        <v>1</v>
      </c>
      <c r="N23" s="380">
        <v>1</v>
      </c>
      <c r="O23" s="317">
        <v>0</v>
      </c>
      <c r="P23" s="378">
        <v>1</v>
      </c>
      <c r="Q23" s="378">
        <v>1</v>
      </c>
      <c r="R23" s="379">
        <v>1</v>
      </c>
      <c r="S23" s="409">
        <v>1</v>
      </c>
      <c r="T23" s="378">
        <v>1</v>
      </c>
      <c r="U23" s="381">
        <v>1</v>
      </c>
      <c r="V23" s="639" t="s">
        <v>1978</v>
      </c>
      <c r="W23" s="329" t="str">
        <f t="shared" si="0"/>
        <v/>
      </c>
      <c r="X23" s="329" t="str">
        <f t="shared" si="1"/>
        <v>ü</v>
      </c>
      <c r="Y23" s="329" t="str">
        <f t="shared" si="2"/>
        <v/>
      </c>
      <c r="Z23" s="329" t="str">
        <f t="shared" si="3"/>
        <v/>
      </c>
    </row>
    <row r="24" spans="1:26" s="49" customFormat="1" ht="21" customHeight="1">
      <c r="A24" s="316">
        <f t="shared" si="4"/>
        <v>17</v>
      </c>
      <c r="B24" s="316">
        <v>4</v>
      </c>
      <c r="C24" s="640"/>
      <c r="D24" s="640" t="s">
        <v>1970</v>
      </c>
      <c r="E24" s="408">
        <v>1870000</v>
      </c>
      <c r="F24" s="316" t="s">
        <v>1659</v>
      </c>
      <c r="G24" s="317">
        <v>1</v>
      </c>
      <c r="H24" s="378">
        <v>1</v>
      </c>
      <c r="I24" s="378">
        <v>0</v>
      </c>
      <c r="J24" s="378">
        <v>0</v>
      </c>
      <c r="K24" s="378">
        <v>0</v>
      </c>
      <c r="L24" s="317">
        <v>1</v>
      </c>
      <c r="M24" s="378">
        <v>1</v>
      </c>
      <c r="N24" s="380">
        <v>1</v>
      </c>
      <c r="O24" s="317">
        <v>0</v>
      </c>
      <c r="P24" s="378">
        <v>1</v>
      </c>
      <c r="Q24" s="378">
        <v>1</v>
      </c>
      <c r="R24" s="379">
        <v>1</v>
      </c>
      <c r="S24" s="409">
        <v>1</v>
      </c>
      <c r="T24" s="378">
        <v>1</v>
      </c>
      <c r="U24" s="381">
        <v>1</v>
      </c>
      <c r="V24" s="639" t="s">
        <v>1976</v>
      </c>
      <c r="W24" s="329" t="str">
        <f t="shared" si="0"/>
        <v>ü</v>
      </c>
      <c r="X24" s="329" t="str">
        <f t="shared" si="1"/>
        <v/>
      </c>
      <c r="Y24" s="329" t="str">
        <f t="shared" si="2"/>
        <v/>
      </c>
      <c r="Z24" s="329" t="str">
        <f t="shared" si="3"/>
        <v/>
      </c>
    </row>
    <row r="25" spans="1:26" s="49" customFormat="1" ht="28.5">
      <c r="A25" s="316">
        <f t="shared" si="4"/>
        <v>18</v>
      </c>
      <c r="B25" s="316">
        <v>4</v>
      </c>
      <c r="C25" s="640"/>
      <c r="D25" s="640" t="s">
        <v>1971</v>
      </c>
      <c r="E25" s="408">
        <v>1500000</v>
      </c>
      <c r="F25" s="316" t="s">
        <v>1659</v>
      </c>
      <c r="G25" s="317">
        <v>1</v>
      </c>
      <c r="H25" s="378">
        <v>1</v>
      </c>
      <c r="I25" s="378">
        <v>0</v>
      </c>
      <c r="J25" s="378">
        <v>0</v>
      </c>
      <c r="K25" s="378">
        <v>0</v>
      </c>
      <c r="L25" s="317">
        <v>1</v>
      </c>
      <c r="M25" s="378">
        <v>1</v>
      </c>
      <c r="N25" s="380">
        <v>1</v>
      </c>
      <c r="O25" s="317">
        <v>1</v>
      </c>
      <c r="P25" s="378">
        <v>1</v>
      </c>
      <c r="Q25" s="378">
        <v>1</v>
      </c>
      <c r="R25" s="379">
        <v>1</v>
      </c>
      <c r="S25" s="409">
        <v>1</v>
      </c>
      <c r="T25" s="378">
        <v>1</v>
      </c>
      <c r="U25" s="381">
        <v>1</v>
      </c>
      <c r="V25" s="639" t="s">
        <v>1038</v>
      </c>
      <c r="W25" s="329" t="str">
        <f t="shared" si="0"/>
        <v>ü</v>
      </c>
      <c r="X25" s="329" t="str">
        <f t="shared" si="1"/>
        <v/>
      </c>
      <c r="Y25" s="329" t="str">
        <f t="shared" si="2"/>
        <v/>
      </c>
      <c r="Z25" s="329" t="str">
        <f t="shared" si="3"/>
        <v/>
      </c>
    </row>
    <row r="26" spans="1:26" s="49" customFormat="1" ht="28.5">
      <c r="A26" s="316">
        <f t="shared" si="4"/>
        <v>19</v>
      </c>
      <c r="B26" s="316">
        <v>5</v>
      </c>
      <c r="C26" s="588" t="s">
        <v>1392</v>
      </c>
      <c r="D26" s="588" t="s">
        <v>1843</v>
      </c>
      <c r="E26" s="582">
        <v>32000000</v>
      </c>
      <c r="F26" s="321" t="s">
        <v>1659</v>
      </c>
      <c r="G26" s="322">
        <v>1</v>
      </c>
      <c r="H26" s="323">
        <v>1</v>
      </c>
      <c r="I26" s="323">
        <v>0</v>
      </c>
      <c r="J26" s="323">
        <v>0</v>
      </c>
      <c r="K26" s="323">
        <v>0</v>
      </c>
      <c r="L26" s="322">
        <v>1</v>
      </c>
      <c r="M26" s="323">
        <v>1</v>
      </c>
      <c r="N26" s="324">
        <v>1</v>
      </c>
      <c r="O26" s="322">
        <v>1</v>
      </c>
      <c r="P26" s="323">
        <v>1</v>
      </c>
      <c r="Q26" s="323">
        <v>1</v>
      </c>
      <c r="R26" s="374">
        <v>0</v>
      </c>
      <c r="S26" s="326">
        <v>1</v>
      </c>
      <c r="T26" s="323">
        <v>1</v>
      </c>
      <c r="U26" s="325">
        <v>1</v>
      </c>
      <c r="V26" s="328" t="s">
        <v>1977</v>
      </c>
      <c r="W26" s="329" t="str">
        <f t="shared" si="0"/>
        <v>ü</v>
      </c>
      <c r="X26" s="329" t="str">
        <f t="shared" si="1"/>
        <v/>
      </c>
      <c r="Y26" s="329" t="str">
        <f t="shared" si="2"/>
        <v/>
      </c>
      <c r="Z26" s="329" t="str">
        <f t="shared" si="3"/>
        <v/>
      </c>
    </row>
    <row r="27" spans="1:26" s="49" customFormat="1" ht="18" customHeight="1">
      <c r="A27" s="316">
        <f t="shared" si="4"/>
        <v>20</v>
      </c>
      <c r="B27" s="316">
        <v>5</v>
      </c>
      <c r="C27" s="588"/>
      <c r="D27" s="588" t="s">
        <v>1844</v>
      </c>
      <c r="E27" s="582">
        <v>3000000</v>
      </c>
      <c r="F27" s="321" t="s">
        <v>1658</v>
      </c>
      <c r="G27" s="322">
        <v>1</v>
      </c>
      <c r="H27" s="323">
        <v>1</v>
      </c>
      <c r="I27" s="323">
        <v>0</v>
      </c>
      <c r="J27" s="323">
        <v>0</v>
      </c>
      <c r="K27" s="324">
        <v>0</v>
      </c>
      <c r="L27" s="322">
        <v>1</v>
      </c>
      <c r="M27" s="323">
        <v>1</v>
      </c>
      <c r="N27" s="324">
        <v>0</v>
      </c>
      <c r="O27" s="322">
        <v>0</v>
      </c>
      <c r="P27" s="323">
        <v>1</v>
      </c>
      <c r="Q27" s="374">
        <v>0</v>
      </c>
      <c r="R27" s="325">
        <v>0</v>
      </c>
      <c r="S27" s="326">
        <v>0</v>
      </c>
      <c r="T27" s="323">
        <v>0</v>
      </c>
      <c r="U27" s="325">
        <v>0</v>
      </c>
      <c r="V27" s="328" t="s">
        <v>1979</v>
      </c>
      <c r="W27" s="329" t="str">
        <f t="shared" si="0"/>
        <v/>
      </c>
      <c r="X27" s="329" t="str">
        <f t="shared" si="1"/>
        <v/>
      </c>
      <c r="Y27" s="329" t="str">
        <f t="shared" si="2"/>
        <v/>
      </c>
      <c r="Z27" s="329" t="str">
        <f t="shared" si="3"/>
        <v>ü</v>
      </c>
    </row>
    <row r="28" spans="1:26" s="49" customFormat="1" ht="28.5">
      <c r="A28" s="316">
        <f t="shared" si="4"/>
        <v>21</v>
      </c>
      <c r="B28" s="316">
        <v>6</v>
      </c>
      <c r="C28" s="640" t="s">
        <v>1393</v>
      </c>
      <c r="D28" s="643" t="s">
        <v>1980</v>
      </c>
      <c r="E28" s="411">
        <v>65900000</v>
      </c>
      <c r="F28" s="316" t="s">
        <v>1659</v>
      </c>
      <c r="G28" s="317">
        <v>1</v>
      </c>
      <c r="H28" s="378">
        <v>1</v>
      </c>
      <c r="I28" s="378">
        <v>1</v>
      </c>
      <c r="J28" s="378">
        <v>0</v>
      </c>
      <c r="K28" s="378">
        <v>0</v>
      </c>
      <c r="L28" s="317">
        <v>1</v>
      </c>
      <c r="M28" s="378">
        <v>1</v>
      </c>
      <c r="N28" s="380">
        <v>1</v>
      </c>
      <c r="O28" s="317">
        <v>1</v>
      </c>
      <c r="P28" s="378">
        <v>1</v>
      </c>
      <c r="Q28" s="378">
        <v>1</v>
      </c>
      <c r="R28" s="379">
        <v>1</v>
      </c>
      <c r="S28" s="409">
        <v>1</v>
      </c>
      <c r="T28" s="378">
        <v>1</v>
      </c>
      <c r="U28" s="381">
        <v>1</v>
      </c>
      <c r="V28" s="639" t="s">
        <v>853</v>
      </c>
      <c r="W28" s="329" t="str">
        <f t="shared" si="0"/>
        <v>ü</v>
      </c>
      <c r="X28" s="329" t="str">
        <f t="shared" si="1"/>
        <v/>
      </c>
      <c r="Y28" s="329" t="str">
        <f t="shared" si="2"/>
        <v/>
      </c>
      <c r="Z28" s="329" t="str">
        <f t="shared" si="3"/>
        <v/>
      </c>
    </row>
    <row r="29" spans="1:26" s="49" customFormat="1" ht="28.5">
      <c r="A29" s="316">
        <f t="shared" si="4"/>
        <v>22</v>
      </c>
      <c r="B29" s="316"/>
      <c r="C29" s="640"/>
      <c r="D29" s="640" t="s">
        <v>1981</v>
      </c>
      <c r="E29" s="641">
        <v>47000000</v>
      </c>
      <c r="F29" s="316"/>
      <c r="G29" s="317"/>
      <c r="H29" s="378"/>
      <c r="I29" s="378"/>
      <c r="J29" s="378"/>
      <c r="K29" s="380"/>
      <c r="L29" s="317"/>
      <c r="M29" s="378"/>
      <c r="N29" s="380"/>
      <c r="O29" s="317"/>
      <c r="P29" s="378"/>
      <c r="Q29" s="379"/>
      <c r="R29" s="381"/>
      <c r="S29" s="409"/>
      <c r="T29" s="378"/>
      <c r="U29" s="381"/>
      <c r="V29" s="344"/>
      <c r="W29" s="329" t="str">
        <f t="shared" si="0"/>
        <v/>
      </c>
      <c r="X29" s="329" t="str">
        <f t="shared" si="1"/>
        <v/>
      </c>
      <c r="Y29" s="329" t="str">
        <f t="shared" si="2"/>
        <v/>
      </c>
      <c r="Z29" s="329" t="str">
        <f t="shared" si="3"/>
        <v/>
      </c>
    </row>
    <row r="30" spans="1:26" s="49" customFormat="1" ht="28.5">
      <c r="A30" s="316">
        <f t="shared" si="4"/>
        <v>23</v>
      </c>
      <c r="B30" s="316"/>
      <c r="C30" s="640"/>
      <c r="D30" s="642" t="s">
        <v>874</v>
      </c>
      <c r="E30" s="641">
        <v>1900000</v>
      </c>
      <c r="F30" s="316"/>
      <c r="G30" s="317"/>
      <c r="H30" s="378"/>
      <c r="I30" s="378"/>
      <c r="J30" s="378"/>
      <c r="K30" s="380"/>
      <c r="L30" s="317"/>
      <c r="M30" s="378"/>
      <c r="N30" s="380"/>
      <c r="O30" s="317"/>
      <c r="P30" s="378"/>
      <c r="Q30" s="379"/>
      <c r="R30" s="381"/>
      <c r="S30" s="409"/>
      <c r="T30" s="378"/>
      <c r="U30" s="381"/>
      <c r="V30" s="344"/>
      <c r="W30" s="329" t="str">
        <f t="shared" si="0"/>
        <v/>
      </c>
      <c r="X30" s="329" t="str">
        <f t="shared" si="1"/>
        <v/>
      </c>
      <c r="Y30" s="329" t="str">
        <f t="shared" si="2"/>
        <v/>
      </c>
      <c r="Z30" s="329" t="str">
        <f t="shared" si="3"/>
        <v/>
      </c>
    </row>
    <row r="31" spans="1:26" s="49" customFormat="1" ht="28.5">
      <c r="A31" s="316">
        <f t="shared" si="4"/>
        <v>24</v>
      </c>
      <c r="B31" s="316"/>
      <c r="C31" s="640"/>
      <c r="D31" s="642" t="s">
        <v>153</v>
      </c>
      <c r="E31" s="408">
        <v>17000000</v>
      </c>
      <c r="F31" s="316"/>
      <c r="G31" s="317"/>
      <c r="H31" s="378"/>
      <c r="I31" s="378"/>
      <c r="J31" s="378"/>
      <c r="K31" s="380"/>
      <c r="L31" s="317"/>
      <c r="M31" s="378"/>
      <c r="N31" s="380"/>
      <c r="O31" s="317"/>
      <c r="P31" s="378"/>
      <c r="Q31" s="379"/>
      <c r="R31" s="381"/>
      <c r="S31" s="409"/>
      <c r="T31" s="378"/>
      <c r="U31" s="381"/>
      <c r="V31" s="344"/>
      <c r="W31" s="329" t="str">
        <f t="shared" si="0"/>
        <v/>
      </c>
      <c r="X31" s="329" t="str">
        <f t="shared" si="1"/>
        <v/>
      </c>
      <c r="Y31" s="329" t="str">
        <f t="shared" si="2"/>
        <v/>
      </c>
      <c r="Z31" s="329" t="str">
        <f t="shared" si="3"/>
        <v/>
      </c>
    </row>
    <row r="32" spans="1:26" s="49" customFormat="1" ht="28.5">
      <c r="A32" s="316">
        <f t="shared" si="4"/>
        <v>25</v>
      </c>
      <c r="B32" s="316">
        <v>6</v>
      </c>
      <c r="C32" s="640"/>
      <c r="D32" s="643" t="s">
        <v>849</v>
      </c>
      <c r="E32" s="411">
        <v>29900000</v>
      </c>
      <c r="F32" s="316" t="s">
        <v>1658</v>
      </c>
      <c r="G32" s="317">
        <v>1</v>
      </c>
      <c r="H32" s="378">
        <v>0</v>
      </c>
      <c r="I32" s="378">
        <v>1</v>
      </c>
      <c r="J32" s="378">
        <v>0</v>
      </c>
      <c r="K32" s="380">
        <v>0</v>
      </c>
      <c r="L32" s="317">
        <v>1</v>
      </c>
      <c r="M32" s="378">
        <v>1</v>
      </c>
      <c r="N32" s="380">
        <v>0</v>
      </c>
      <c r="O32" s="317">
        <v>0</v>
      </c>
      <c r="P32" s="378">
        <v>1</v>
      </c>
      <c r="Q32" s="379">
        <v>0</v>
      </c>
      <c r="R32" s="381">
        <v>0</v>
      </c>
      <c r="S32" s="409">
        <v>0</v>
      </c>
      <c r="T32" s="378">
        <v>0</v>
      </c>
      <c r="U32" s="381">
        <v>0</v>
      </c>
      <c r="V32" s="344" t="s">
        <v>854</v>
      </c>
      <c r="W32" s="329" t="str">
        <f t="shared" si="0"/>
        <v/>
      </c>
      <c r="X32" s="329" t="str">
        <f t="shared" si="1"/>
        <v/>
      </c>
      <c r="Y32" s="329" t="str">
        <f t="shared" si="2"/>
        <v/>
      </c>
      <c r="Z32" s="329" t="str">
        <f t="shared" si="3"/>
        <v>ü</v>
      </c>
    </row>
    <row r="33" spans="1:26" s="49" customFormat="1" ht="28.5">
      <c r="A33" s="316">
        <f t="shared" si="4"/>
        <v>26</v>
      </c>
      <c r="B33" s="316"/>
      <c r="C33" s="640"/>
      <c r="D33" s="640" t="s">
        <v>850</v>
      </c>
      <c r="E33" s="408"/>
      <c r="F33" s="316"/>
      <c r="G33" s="317"/>
      <c r="H33" s="378"/>
      <c r="I33" s="378"/>
      <c r="J33" s="378"/>
      <c r="K33" s="380"/>
      <c r="L33" s="317"/>
      <c r="M33" s="378"/>
      <c r="N33" s="380"/>
      <c r="O33" s="317"/>
      <c r="P33" s="378"/>
      <c r="Q33" s="379"/>
      <c r="R33" s="381"/>
      <c r="S33" s="409"/>
      <c r="T33" s="378"/>
      <c r="U33" s="381"/>
      <c r="V33" s="344"/>
      <c r="W33" s="329" t="str">
        <f t="shared" si="0"/>
        <v/>
      </c>
      <c r="X33" s="329" t="str">
        <f t="shared" si="1"/>
        <v/>
      </c>
      <c r="Y33" s="329" t="str">
        <f t="shared" si="2"/>
        <v/>
      </c>
      <c r="Z33" s="329" t="str">
        <f t="shared" si="3"/>
        <v/>
      </c>
    </row>
    <row r="34" spans="1:26" s="49" customFormat="1" ht="28.5">
      <c r="A34" s="316">
        <f t="shared" si="4"/>
        <v>27</v>
      </c>
      <c r="B34" s="316"/>
      <c r="C34" s="640"/>
      <c r="D34" s="640" t="s">
        <v>851</v>
      </c>
      <c r="E34" s="408"/>
      <c r="F34" s="316"/>
      <c r="G34" s="317"/>
      <c r="H34" s="378"/>
      <c r="I34" s="378"/>
      <c r="J34" s="378"/>
      <c r="K34" s="380"/>
      <c r="L34" s="317"/>
      <c r="M34" s="378"/>
      <c r="N34" s="380"/>
      <c r="O34" s="317"/>
      <c r="P34" s="378"/>
      <c r="Q34" s="379"/>
      <c r="R34" s="381"/>
      <c r="S34" s="409"/>
      <c r="T34" s="378"/>
      <c r="U34" s="381"/>
      <c r="V34" s="344"/>
      <c r="W34" s="329" t="str">
        <f t="shared" si="0"/>
        <v/>
      </c>
      <c r="X34" s="329" t="str">
        <f t="shared" si="1"/>
        <v/>
      </c>
      <c r="Y34" s="329" t="str">
        <f t="shared" si="2"/>
        <v/>
      </c>
      <c r="Z34" s="329" t="str">
        <f t="shared" si="3"/>
        <v/>
      </c>
    </row>
    <row r="35" spans="1:26" s="49" customFormat="1" ht="28.5">
      <c r="A35" s="351">
        <f t="shared" si="4"/>
        <v>28</v>
      </c>
      <c r="B35" s="565">
        <v>6</v>
      </c>
      <c r="C35" s="670"/>
      <c r="D35" s="670" t="s">
        <v>852</v>
      </c>
      <c r="E35" s="644">
        <v>2267200</v>
      </c>
      <c r="F35" s="351" t="s">
        <v>1659</v>
      </c>
      <c r="G35" s="439">
        <v>1</v>
      </c>
      <c r="H35" s="440">
        <v>1</v>
      </c>
      <c r="I35" s="440">
        <v>1</v>
      </c>
      <c r="J35" s="440">
        <v>0</v>
      </c>
      <c r="K35" s="440">
        <v>0</v>
      </c>
      <c r="L35" s="439">
        <v>1</v>
      </c>
      <c r="M35" s="440">
        <v>1</v>
      </c>
      <c r="N35" s="436">
        <v>1</v>
      </c>
      <c r="O35" s="439">
        <v>1</v>
      </c>
      <c r="P35" s="440">
        <v>1</v>
      </c>
      <c r="Q35" s="440">
        <v>1</v>
      </c>
      <c r="R35" s="645">
        <v>1</v>
      </c>
      <c r="S35" s="646">
        <v>1</v>
      </c>
      <c r="T35" s="440">
        <v>1</v>
      </c>
      <c r="U35" s="441">
        <v>1</v>
      </c>
      <c r="V35" s="352" t="s">
        <v>855</v>
      </c>
      <c r="W35" s="362" t="str">
        <f t="shared" si="0"/>
        <v>ü</v>
      </c>
      <c r="X35" s="362" t="str">
        <f t="shared" si="1"/>
        <v/>
      </c>
      <c r="Y35" s="362" t="str">
        <f t="shared" si="2"/>
        <v/>
      </c>
      <c r="Z35" s="362" t="str">
        <f t="shared" si="3"/>
        <v/>
      </c>
    </row>
    <row r="36" spans="1:26" s="12" customFormat="1" ht="9.75" customHeight="1">
      <c r="A36" s="11"/>
      <c r="B36" s="11"/>
      <c r="C36" s="671"/>
      <c r="D36" s="671"/>
      <c r="E36" s="628"/>
      <c r="V36" s="13"/>
    </row>
    <row r="37" spans="1:26" s="12" customFormat="1">
      <c r="A37" s="11"/>
      <c r="B37" s="11"/>
      <c r="C37" s="671"/>
      <c r="D37" s="671"/>
      <c r="E37" s="628"/>
      <c r="V37" s="13"/>
    </row>
    <row r="38" spans="1:26" hidden="1">
      <c r="A38" s="21"/>
      <c r="B38" s="21"/>
      <c r="C38" s="672"/>
      <c r="D38" s="676" t="s">
        <v>857</v>
      </c>
      <c r="E38" s="666">
        <f>SUMIF(F$8:F35,"Y",E$8:E35)</f>
        <v>158174200</v>
      </c>
      <c r="F38" s="18">
        <f>COUNTIF(F$8:F35,"Y")</f>
        <v>16</v>
      </c>
      <c r="G38" s="19"/>
      <c r="H38" s="14"/>
      <c r="I38" s="14"/>
      <c r="J38" s="14"/>
      <c r="K38" s="20"/>
      <c r="L38" s="19"/>
      <c r="M38" s="14"/>
      <c r="N38" s="20"/>
      <c r="O38" s="19"/>
      <c r="P38" s="14"/>
      <c r="Q38" s="24"/>
      <c r="R38" s="15"/>
      <c r="S38" s="17"/>
      <c r="T38" s="14"/>
      <c r="U38" s="15"/>
      <c r="V38" s="22"/>
    </row>
    <row r="39" spans="1:26" hidden="1">
      <c r="A39" s="2"/>
      <c r="B39" s="2"/>
      <c r="C39" s="35"/>
      <c r="D39" s="23" t="s">
        <v>858</v>
      </c>
      <c r="E39" s="44">
        <f>SUMIF(F$8:F35,"N",E$8:E35)</f>
        <v>46890000</v>
      </c>
      <c r="F39" s="3">
        <f>COUNTIF(F$8:F35,"N")</f>
        <v>6</v>
      </c>
      <c r="G39" s="6"/>
      <c r="H39" s="8"/>
      <c r="I39" s="8"/>
      <c r="J39" s="8"/>
      <c r="K39" s="7"/>
      <c r="L39" s="6"/>
      <c r="M39" s="8"/>
      <c r="N39" s="7"/>
      <c r="O39" s="6"/>
      <c r="P39" s="8"/>
      <c r="Q39" s="10"/>
      <c r="R39" s="9"/>
      <c r="S39" s="16"/>
      <c r="T39" s="8"/>
      <c r="U39" s="9"/>
      <c r="V39" s="4"/>
    </row>
    <row r="40" spans="1:26" hidden="1">
      <c r="A40" s="2"/>
      <c r="B40" s="2"/>
      <c r="C40" s="35"/>
      <c r="D40" s="23" t="s">
        <v>856</v>
      </c>
      <c r="E40" s="44">
        <f>SUMIF(F$8:F35,"F",E$8:E35)</f>
        <v>33401000</v>
      </c>
      <c r="F40" s="3">
        <f>COUNTIF(F$8:F35,"F")</f>
        <v>1</v>
      </c>
      <c r="G40" s="6"/>
      <c r="H40" s="8"/>
      <c r="I40" s="8"/>
      <c r="J40" s="8"/>
      <c r="K40" s="7"/>
      <c r="L40" s="6"/>
      <c r="M40" s="8"/>
      <c r="N40" s="7"/>
      <c r="O40" s="6"/>
      <c r="P40" s="8"/>
      <c r="Q40" s="10"/>
      <c r="R40" s="9"/>
      <c r="S40" s="16"/>
      <c r="T40" s="8"/>
      <c r="U40" s="9"/>
      <c r="V40" s="4"/>
    </row>
    <row r="41" spans="1:26" hidden="1">
      <c r="A41" s="2"/>
      <c r="B41" s="2"/>
      <c r="C41" s="35"/>
      <c r="D41" s="677" t="s">
        <v>859</v>
      </c>
      <c r="E41" s="627">
        <f>SUM(E38:E40)</f>
        <v>238465200</v>
      </c>
      <c r="F41" s="25">
        <f>SUM(F38:F40)</f>
        <v>23</v>
      </c>
      <c r="G41" s="6"/>
      <c r="H41" s="8"/>
      <c r="I41" s="8"/>
      <c r="J41" s="8"/>
      <c r="K41" s="7"/>
      <c r="L41" s="6"/>
      <c r="M41" s="8"/>
      <c r="N41" s="7"/>
      <c r="O41" s="6"/>
      <c r="P41" s="8"/>
      <c r="Q41" s="10"/>
      <c r="R41" s="9"/>
      <c r="S41" s="16"/>
      <c r="T41" s="8"/>
      <c r="U41" s="9"/>
      <c r="V41" s="4"/>
    </row>
    <row r="42" spans="1:26" s="12" customFormat="1">
      <c r="A42" s="11"/>
      <c r="B42" s="11"/>
      <c r="C42" s="671"/>
      <c r="D42" s="671"/>
      <c r="E42" s="628"/>
    </row>
  </sheetData>
  <mergeCells count="11">
    <mergeCell ref="A5:A6"/>
    <mergeCell ref="C5:C6"/>
    <mergeCell ref="D5:D6"/>
    <mergeCell ref="E5:E6"/>
    <mergeCell ref="W5:Z5"/>
    <mergeCell ref="F5:F6"/>
    <mergeCell ref="G5:K5"/>
    <mergeCell ref="L5:N5"/>
    <mergeCell ref="S5:T5"/>
    <mergeCell ref="V5:V6"/>
    <mergeCell ref="O5:R5"/>
  </mergeCells>
  <phoneticPr fontId="7" type="noConversion"/>
  <printOptions horizontalCentered="1"/>
  <pageMargins left="0.36" right="0.37" top="0.74803149606299213" bottom="0.59" header="0.31496062992125984" footer="0.31496062992125984"/>
  <pageSetup paperSize="9" scale="80" orientation="landscape" r:id="rId1"/>
  <headerFooter alignWithMargins="0">
    <oddFooter>&amp;Cหน้าที่ &amp;P จาก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I26"/>
  <sheetViews>
    <sheetView zoomScale="60" workbookViewId="0">
      <selection activeCell="D10" sqref="D10"/>
    </sheetView>
  </sheetViews>
  <sheetFormatPr defaultColWidth="9" defaultRowHeight="20.25"/>
  <cols>
    <col min="1" max="1" width="3.42578125" style="1016" customWidth="1"/>
    <col min="2" max="2" width="21.5703125" style="1016" customWidth="1"/>
    <col min="3" max="3" width="4.7109375" style="1016" customWidth="1"/>
    <col min="4" max="4" width="56.28515625" style="1048" customWidth="1"/>
    <col min="5" max="5" width="12.42578125" style="1049" hidden="1" customWidth="1"/>
    <col min="6" max="9" width="10.42578125" style="1016" bestFit="1" customWidth="1"/>
    <col min="10" max="16384" width="9" style="1016"/>
  </cols>
  <sheetData>
    <row r="1" spans="1:9" s="1013" customFormat="1" ht="21">
      <c r="A1" s="1013" t="s">
        <v>1069</v>
      </c>
      <c r="D1" s="1014"/>
      <c r="E1" s="1015"/>
    </row>
    <row r="2" spans="1:9" ht="21">
      <c r="A2" s="1333"/>
      <c r="B2" s="1335" t="s">
        <v>1070</v>
      </c>
      <c r="C2" s="1335" t="s">
        <v>1071</v>
      </c>
      <c r="D2" s="1335" t="s">
        <v>1072</v>
      </c>
      <c r="E2" s="1333" t="s">
        <v>1073</v>
      </c>
      <c r="F2" s="1334" t="s">
        <v>1074</v>
      </c>
      <c r="G2" s="1334"/>
      <c r="H2" s="1334"/>
      <c r="I2" s="1334"/>
    </row>
    <row r="3" spans="1:9" ht="21">
      <c r="A3" s="1333"/>
      <c r="B3" s="1335"/>
      <c r="C3" s="1335"/>
      <c r="D3" s="1335"/>
      <c r="E3" s="1333"/>
      <c r="F3" s="1012" t="s">
        <v>1063</v>
      </c>
      <c r="G3" s="1012" t="s">
        <v>1064</v>
      </c>
      <c r="H3" s="1012" t="s">
        <v>1065</v>
      </c>
      <c r="I3" s="1012" t="s">
        <v>1066</v>
      </c>
    </row>
    <row r="4" spans="1:9" ht="42" customHeight="1">
      <c r="A4" s="1017" t="s">
        <v>1075</v>
      </c>
      <c r="B4" s="1018" t="s">
        <v>1076</v>
      </c>
      <c r="C4" s="1019">
        <v>10</v>
      </c>
      <c r="D4" s="1020" t="s">
        <v>1077</v>
      </c>
      <c r="E4" s="1021" t="s">
        <v>1078</v>
      </c>
      <c r="F4" s="1022">
        <v>8</v>
      </c>
      <c r="G4" s="1022">
        <v>10</v>
      </c>
      <c r="H4" s="1022">
        <v>10</v>
      </c>
      <c r="I4" s="1022">
        <v>10</v>
      </c>
    </row>
    <row r="5" spans="1:9" ht="24.75" customHeight="1">
      <c r="A5" s="1017" t="s">
        <v>1079</v>
      </c>
      <c r="B5" s="1018" t="s">
        <v>1080</v>
      </c>
      <c r="C5" s="1019">
        <v>5</v>
      </c>
      <c r="D5" s="1020" t="s">
        <v>1081</v>
      </c>
      <c r="E5" s="1021" t="s">
        <v>1082</v>
      </c>
      <c r="F5" s="1022">
        <v>0</v>
      </c>
      <c r="G5" s="1022">
        <v>5</v>
      </c>
      <c r="H5" s="1022">
        <v>3</v>
      </c>
      <c r="I5" s="1022">
        <v>3</v>
      </c>
    </row>
    <row r="6" spans="1:9" ht="60.75">
      <c r="A6" s="1329">
        <v>3</v>
      </c>
      <c r="B6" s="1320" t="s">
        <v>1083</v>
      </c>
      <c r="C6" s="1331">
        <v>20</v>
      </c>
      <c r="D6" s="1023" t="s">
        <v>1084</v>
      </c>
      <c r="E6" s="1024" t="s">
        <v>1085</v>
      </c>
      <c r="F6" s="1025">
        <v>0</v>
      </c>
      <c r="G6" s="1025">
        <v>5</v>
      </c>
      <c r="H6" s="1025">
        <v>3</v>
      </c>
      <c r="I6" s="1025">
        <v>3</v>
      </c>
    </row>
    <row r="7" spans="1:9" ht="40.5">
      <c r="A7" s="1329"/>
      <c r="B7" s="1321"/>
      <c r="C7" s="1331"/>
      <c r="D7" s="1026" t="s">
        <v>1086</v>
      </c>
      <c r="E7" s="1027" t="s">
        <v>1082</v>
      </c>
      <c r="F7" s="1028">
        <v>0</v>
      </c>
      <c r="G7" s="1028">
        <v>5</v>
      </c>
      <c r="H7" s="1028">
        <v>0</v>
      </c>
      <c r="I7" s="1028">
        <v>3</v>
      </c>
    </row>
    <row r="8" spans="1:9" ht="40.5">
      <c r="A8" s="1329"/>
      <c r="B8" s="1330"/>
      <c r="C8" s="1331"/>
      <c r="D8" s="1029" t="s">
        <v>1087</v>
      </c>
      <c r="E8" s="1027" t="s">
        <v>1082</v>
      </c>
      <c r="F8" s="1030">
        <v>0</v>
      </c>
      <c r="G8" s="1030">
        <v>0</v>
      </c>
      <c r="H8" s="1030">
        <v>0</v>
      </c>
      <c r="I8" s="1030">
        <v>0</v>
      </c>
    </row>
    <row r="9" spans="1:9">
      <c r="A9" s="1329">
        <v>4</v>
      </c>
      <c r="B9" s="1332" t="s">
        <v>1088</v>
      </c>
      <c r="C9" s="1331">
        <v>5</v>
      </c>
      <c r="D9" s="1023" t="s">
        <v>1089</v>
      </c>
      <c r="E9" s="1031" t="s">
        <v>1090</v>
      </c>
      <c r="F9" s="1032">
        <v>1</v>
      </c>
      <c r="G9" s="1032">
        <v>1</v>
      </c>
      <c r="H9" s="1032">
        <v>1</v>
      </c>
      <c r="I9" s="1032">
        <v>2</v>
      </c>
    </row>
    <row r="10" spans="1:9">
      <c r="A10" s="1329"/>
      <c r="B10" s="1332"/>
      <c r="C10" s="1331"/>
      <c r="D10" s="1029" t="s">
        <v>1091</v>
      </c>
      <c r="E10" s="1027" t="s">
        <v>1092</v>
      </c>
      <c r="F10" s="1033">
        <v>1</v>
      </c>
      <c r="G10" s="1033">
        <v>1</v>
      </c>
      <c r="H10" s="1033">
        <v>1</v>
      </c>
      <c r="I10" s="1033">
        <v>2</v>
      </c>
    </row>
    <row r="11" spans="1:9">
      <c r="A11" s="1329">
        <v>5</v>
      </c>
      <c r="B11" s="1320" t="s">
        <v>128</v>
      </c>
      <c r="C11" s="1331">
        <v>15</v>
      </c>
      <c r="D11" s="1023" t="s">
        <v>1093</v>
      </c>
      <c r="E11" s="1024" t="s">
        <v>1082</v>
      </c>
      <c r="F11" s="1025">
        <v>4</v>
      </c>
      <c r="G11" s="1025">
        <v>3</v>
      </c>
      <c r="H11" s="1025">
        <v>2</v>
      </c>
      <c r="I11" s="1025">
        <v>2</v>
      </c>
    </row>
    <row r="12" spans="1:9">
      <c r="A12" s="1329"/>
      <c r="B12" s="1321"/>
      <c r="C12" s="1331"/>
      <c r="D12" s="1034" t="s">
        <v>1094</v>
      </c>
      <c r="E12" s="1024" t="s">
        <v>1082</v>
      </c>
      <c r="F12" s="1028">
        <v>4</v>
      </c>
      <c r="G12" s="1028">
        <v>3</v>
      </c>
      <c r="H12" s="1028">
        <v>3</v>
      </c>
      <c r="I12" s="1028">
        <v>2</v>
      </c>
    </row>
    <row r="13" spans="1:9" ht="40.5">
      <c r="A13" s="1329"/>
      <c r="B13" s="1330"/>
      <c r="C13" s="1331"/>
      <c r="D13" s="1029" t="s">
        <v>1095</v>
      </c>
      <c r="E13" s="1027" t="s">
        <v>1082</v>
      </c>
      <c r="F13" s="1033">
        <v>5</v>
      </c>
      <c r="G13" s="1033">
        <v>5</v>
      </c>
      <c r="H13" s="1033">
        <v>5</v>
      </c>
      <c r="I13" s="1033">
        <v>5</v>
      </c>
    </row>
    <row r="14" spans="1:9">
      <c r="A14" s="1329">
        <v>6</v>
      </c>
      <c r="B14" s="1332" t="s">
        <v>1096</v>
      </c>
      <c r="C14" s="1331">
        <v>10</v>
      </c>
      <c r="D14" s="1023" t="s">
        <v>1097</v>
      </c>
      <c r="E14" s="1024" t="s">
        <v>1098</v>
      </c>
      <c r="F14" s="1032">
        <v>6</v>
      </c>
      <c r="G14" s="1032">
        <v>6</v>
      </c>
      <c r="H14" s="1032">
        <v>6</v>
      </c>
      <c r="I14" s="1032">
        <v>6</v>
      </c>
    </row>
    <row r="15" spans="1:9" ht="40.5">
      <c r="A15" s="1329"/>
      <c r="B15" s="1332"/>
      <c r="C15" s="1331"/>
      <c r="D15" s="1029" t="s">
        <v>1099</v>
      </c>
      <c r="E15" s="1027" t="s">
        <v>1100</v>
      </c>
      <c r="F15" s="1033">
        <v>4</v>
      </c>
      <c r="G15" s="1033">
        <v>4</v>
      </c>
      <c r="H15" s="1033">
        <v>4</v>
      </c>
      <c r="I15" s="1033">
        <v>3</v>
      </c>
    </row>
    <row r="16" spans="1:9">
      <c r="A16" s="1329">
        <v>7</v>
      </c>
      <c r="B16" s="1320" t="s">
        <v>1101</v>
      </c>
      <c r="C16" s="1331">
        <v>10</v>
      </c>
      <c r="D16" s="1023" t="s">
        <v>1102</v>
      </c>
      <c r="E16" s="1024" t="s">
        <v>1103</v>
      </c>
      <c r="F16" s="1032">
        <v>1</v>
      </c>
      <c r="G16" s="1032">
        <v>5</v>
      </c>
      <c r="H16" s="1032">
        <v>5</v>
      </c>
      <c r="I16" s="1032">
        <v>3</v>
      </c>
    </row>
    <row r="17" spans="1:9" ht="40.5">
      <c r="A17" s="1329"/>
      <c r="B17" s="1330"/>
      <c r="C17" s="1331"/>
      <c r="D17" s="1029" t="s">
        <v>1104</v>
      </c>
      <c r="E17" s="1027" t="s">
        <v>1090</v>
      </c>
      <c r="F17" s="1030">
        <v>1</v>
      </c>
      <c r="G17" s="1030">
        <v>2</v>
      </c>
      <c r="H17" s="1030">
        <v>2</v>
      </c>
      <c r="I17" s="1030">
        <v>2</v>
      </c>
    </row>
    <row r="18" spans="1:9">
      <c r="A18" s="1329">
        <v>8</v>
      </c>
      <c r="B18" s="1332" t="s">
        <v>1105</v>
      </c>
      <c r="C18" s="1331">
        <v>10</v>
      </c>
      <c r="D18" s="1023" t="s">
        <v>1106</v>
      </c>
      <c r="E18" s="1024" t="s">
        <v>1082</v>
      </c>
      <c r="F18" s="1032">
        <v>5</v>
      </c>
      <c r="G18" s="1032">
        <v>5</v>
      </c>
      <c r="H18" s="1032">
        <v>5</v>
      </c>
      <c r="I18" s="1032">
        <v>4</v>
      </c>
    </row>
    <row r="19" spans="1:9" ht="40.5">
      <c r="A19" s="1329"/>
      <c r="B19" s="1332"/>
      <c r="C19" s="1331"/>
      <c r="D19" s="1029" t="s">
        <v>1107</v>
      </c>
      <c r="E19" s="1027" t="s">
        <v>1082</v>
      </c>
      <c r="F19" s="1033">
        <v>5</v>
      </c>
      <c r="G19" s="1033">
        <v>5</v>
      </c>
      <c r="H19" s="1033">
        <v>5</v>
      </c>
      <c r="I19" s="1033">
        <v>4</v>
      </c>
    </row>
    <row r="20" spans="1:9" ht="24" customHeight="1">
      <c r="A20" s="1320">
        <v>9</v>
      </c>
      <c r="B20" s="1323" t="s">
        <v>1108</v>
      </c>
      <c r="C20" s="1325">
        <v>15</v>
      </c>
      <c r="D20" s="1023" t="s">
        <v>1109</v>
      </c>
      <c r="E20" s="1035" t="s">
        <v>1110</v>
      </c>
      <c r="F20" s="1025">
        <v>8</v>
      </c>
      <c r="G20" s="1025">
        <v>8</v>
      </c>
      <c r="H20" s="1025">
        <v>8</v>
      </c>
      <c r="I20" s="1025">
        <v>6</v>
      </c>
    </row>
    <row r="21" spans="1:9" ht="20.25" customHeight="1">
      <c r="A21" s="1321"/>
      <c r="B21" s="1324"/>
      <c r="C21" s="1326"/>
      <c r="D21" s="1026" t="s">
        <v>1111</v>
      </c>
      <c r="E21" s="1031" t="s">
        <v>1092</v>
      </c>
      <c r="F21" s="1028">
        <v>2</v>
      </c>
      <c r="G21" s="1028">
        <v>2</v>
      </c>
      <c r="H21" s="1028">
        <v>2</v>
      </c>
      <c r="I21" s="1028">
        <v>2</v>
      </c>
    </row>
    <row r="22" spans="1:9" ht="20.25" customHeight="1">
      <c r="A22" s="1321"/>
      <c r="B22" s="1324"/>
      <c r="C22" s="1326"/>
      <c r="D22" s="1026" t="s">
        <v>1112</v>
      </c>
      <c r="E22" s="1031" t="s">
        <v>1090</v>
      </c>
      <c r="F22" s="1028">
        <v>2</v>
      </c>
      <c r="G22" s="1028">
        <v>3</v>
      </c>
      <c r="H22" s="1028">
        <v>2</v>
      </c>
      <c r="I22" s="1028">
        <v>1</v>
      </c>
    </row>
    <row r="23" spans="1:9">
      <c r="A23" s="1322"/>
      <c r="B23" s="1322"/>
      <c r="C23" s="1322"/>
      <c r="D23" s="1036" t="s">
        <v>1113</v>
      </c>
      <c r="E23" s="1027" t="s">
        <v>1092</v>
      </c>
      <c r="F23" s="1033">
        <v>1</v>
      </c>
      <c r="G23" s="1033">
        <v>1</v>
      </c>
      <c r="H23" s="1033">
        <v>1</v>
      </c>
      <c r="I23" s="1033">
        <v>1</v>
      </c>
    </row>
    <row r="24" spans="1:9" ht="21">
      <c r="A24" s="1037"/>
      <c r="B24" s="1038" t="s">
        <v>1114</v>
      </c>
      <c r="C24" s="1039">
        <f>SUM(C4:C23)</f>
        <v>100</v>
      </c>
      <c r="D24" s="1040"/>
      <c r="E24" s="1041"/>
      <c r="F24" s="1042">
        <f>SUM(F4:F23)</f>
        <v>58</v>
      </c>
      <c r="G24" s="1042">
        <f>SUM(G4:G23)</f>
        <v>79</v>
      </c>
      <c r="H24" s="1042">
        <f>SUM(H4:H23)</f>
        <v>68</v>
      </c>
      <c r="I24" s="1042">
        <f>SUM(I4:I23)</f>
        <v>64</v>
      </c>
    </row>
    <row r="25" spans="1:9" ht="21">
      <c r="A25" s="1043"/>
      <c r="B25" s="1044" t="s">
        <v>1115</v>
      </c>
      <c r="C25" s="1045"/>
      <c r="D25" s="1045"/>
      <c r="E25" s="1046"/>
      <c r="F25" s="1047" t="str">
        <f>IF(F24&gt;84,"ดีมาก",IF(AND(F24&lt;=84,F24&gt;69),"ดี",IF(AND(F24&lt;=69,F24&gt;49),"พอใช้","ไม่ผ่านเกณฑ์")))</f>
        <v>พอใช้</v>
      </c>
      <c r="G25" s="1047" t="str">
        <f>IF(G24&gt;84,"ดีมาก",IF(AND(G24&lt;=84,G24&gt;69),"ดี",IF(AND(G24&lt;=69,G24&gt;49),"พอใช้","ไม่ผ่านเกณฑ์")))</f>
        <v>ดี</v>
      </c>
      <c r="H25" s="1047" t="str">
        <f>IF(H24&gt;84,"ดีมาก",IF(AND(H24&lt;=84,H24&gt;69),"ดี",IF(AND(H24&lt;=69,H24&gt;49),"พอใช้","ไม่ผ่านเกณฑ์")))</f>
        <v>พอใช้</v>
      </c>
      <c r="I25" s="1047" t="str">
        <f>IF(I24&gt;84,"ดีมาก",IF(AND(I24&lt;=84,I24&gt;69),"ดี",IF(AND(I24&lt;=69,I24&gt;49),"พอใช้","ไม่ผ่านเกณฑ์")))</f>
        <v>พอใช้</v>
      </c>
    </row>
    <row r="26" spans="1:9">
      <c r="A26" s="1327" t="s">
        <v>1116</v>
      </c>
      <c r="B26" s="1328"/>
      <c r="C26" s="1328"/>
      <c r="D26" s="1328"/>
      <c r="E26" s="1328"/>
      <c r="F26" s="1328"/>
      <c r="G26" s="1328"/>
      <c r="H26" s="1328"/>
      <c r="I26" s="1328"/>
    </row>
  </sheetData>
  <mergeCells count="28">
    <mergeCell ref="E2:E3"/>
    <mergeCell ref="F2:I2"/>
    <mergeCell ref="A2:A3"/>
    <mergeCell ref="B2:B3"/>
    <mergeCell ref="C2:C3"/>
    <mergeCell ref="D2:D3"/>
    <mergeCell ref="A6:A8"/>
    <mergeCell ref="B6:B8"/>
    <mergeCell ref="C6:C8"/>
    <mergeCell ref="A9:A10"/>
    <mergeCell ref="B9:B10"/>
    <mergeCell ref="C9:C10"/>
    <mergeCell ref="A11:A13"/>
    <mergeCell ref="B11:B13"/>
    <mergeCell ref="C11:C13"/>
    <mergeCell ref="A14:A15"/>
    <mergeCell ref="B14:B15"/>
    <mergeCell ref="C14:C15"/>
    <mergeCell ref="A20:A23"/>
    <mergeCell ref="B20:B23"/>
    <mergeCell ref="C20:C23"/>
    <mergeCell ref="A26:I26"/>
    <mergeCell ref="A16:A17"/>
    <mergeCell ref="B16:B17"/>
    <mergeCell ref="C16:C17"/>
    <mergeCell ref="A18:A19"/>
    <mergeCell ref="B18:B19"/>
    <mergeCell ref="C18:C19"/>
  </mergeCells>
  <phoneticPr fontId="82" type="noConversion"/>
  <pageMargins left="0.7" right="0.7" top="0.75" bottom="0.75" header="0.3" footer="0.3"/>
  <pageSetup paperSize="9" scale="9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1:Z139"/>
  <sheetViews>
    <sheetView workbookViewId="0"/>
  </sheetViews>
  <sheetFormatPr defaultColWidth="9" defaultRowHeight="31.5" customHeight="1"/>
  <cols>
    <col min="1" max="1" width="5.140625" style="49" customWidth="1"/>
    <col min="2" max="2" width="5.140625" style="49" hidden="1" customWidth="1"/>
    <col min="3" max="3" width="32.42578125" style="46" customWidth="1"/>
    <col min="4" max="4" width="77.140625" style="49" customWidth="1"/>
    <col min="5" max="5" width="11.42578125" style="48" customWidth="1"/>
    <col min="6" max="20" width="4.42578125" style="49" hidden="1" customWidth="1"/>
    <col min="21" max="21" width="32" style="49" hidden="1" customWidth="1"/>
    <col min="22" max="25" width="8" style="49" customWidth="1"/>
    <col min="26" max="26" width="0" style="49" hidden="1" customWidth="1"/>
    <col min="27" max="16384" width="9" style="49"/>
  </cols>
  <sheetData>
    <row r="1" spans="1:26" s="197" customFormat="1" ht="12.75">
      <c r="A1" s="5" t="s">
        <v>2057</v>
      </c>
      <c r="B1" s="5"/>
      <c r="C1" s="202"/>
      <c r="D1" s="203"/>
      <c r="E1" s="198"/>
      <c r="F1" s="197" t="s">
        <v>523</v>
      </c>
      <c r="H1" s="197" t="s">
        <v>528</v>
      </c>
    </row>
    <row r="2" spans="1:26" s="197" customFormat="1" ht="12.75">
      <c r="A2" s="5" t="s">
        <v>2059</v>
      </c>
      <c r="B2" s="5"/>
      <c r="C2" s="202"/>
      <c r="D2" s="203"/>
      <c r="E2" s="198"/>
      <c r="H2" s="197" t="s">
        <v>524</v>
      </c>
      <c r="K2" s="197" t="s">
        <v>185</v>
      </c>
    </row>
    <row r="3" spans="1:26" s="197" customFormat="1" ht="12.75">
      <c r="A3" s="5"/>
      <c r="B3" s="5"/>
      <c r="C3" s="202"/>
      <c r="D3" s="203"/>
      <c r="E3" s="198"/>
      <c r="H3" s="197" t="s">
        <v>525</v>
      </c>
      <c r="N3" s="197" t="s">
        <v>1660</v>
      </c>
    </row>
    <row r="4" spans="1:26" s="197" customFormat="1" ht="12.75">
      <c r="C4" s="202"/>
      <c r="D4" s="203"/>
      <c r="E4" s="198"/>
      <c r="H4" s="197" t="s">
        <v>182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2" t="s">
        <v>501</v>
      </c>
      <c r="D5" s="1210" t="s">
        <v>502</v>
      </c>
      <c r="E5" s="1214" t="s">
        <v>869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3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5.75" customHeight="1">
      <c r="A7" s="1238"/>
      <c r="B7" s="201"/>
      <c r="C7" s="1230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ht="28.5">
      <c r="A8" s="304"/>
      <c r="B8" s="304"/>
      <c r="C8" s="363" t="s">
        <v>1678</v>
      </c>
      <c r="D8" s="364" t="s">
        <v>725</v>
      </c>
      <c r="E8" s="365">
        <f>SUM(E9:E13)</f>
        <v>7165320</v>
      </c>
      <c r="F8" s="366"/>
      <c r="G8" s="367"/>
      <c r="H8" s="368"/>
      <c r="I8" s="368"/>
      <c r="J8" s="368"/>
      <c r="K8" s="369"/>
      <c r="L8" s="367"/>
      <c r="M8" s="368"/>
      <c r="N8" s="369"/>
      <c r="O8" s="367"/>
      <c r="P8" s="368"/>
      <c r="Q8" s="369"/>
      <c r="R8" s="367"/>
      <c r="S8" s="370"/>
      <c r="T8" s="366"/>
      <c r="U8" s="371"/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/>
      </c>
    </row>
    <row r="9" spans="1:26" ht="25.5" customHeight="1">
      <c r="A9" s="316">
        <f t="shared" ref="A9:A14" si="4">A8+1</f>
        <v>1</v>
      </c>
      <c r="B9" s="316">
        <v>1</v>
      </c>
      <c r="C9" s="344"/>
      <c r="D9" s="372" t="s">
        <v>726</v>
      </c>
      <c r="E9" s="373">
        <v>3500000</v>
      </c>
      <c r="F9" s="321" t="s">
        <v>1658</v>
      </c>
      <c r="G9" s="322">
        <v>0</v>
      </c>
      <c r="H9" s="323">
        <v>0</v>
      </c>
      <c r="I9" s="323">
        <v>0</v>
      </c>
      <c r="J9" s="323">
        <v>0</v>
      </c>
      <c r="K9" s="374">
        <v>0</v>
      </c>
      <c r="L9" s="322">
        <v>0</v>
      </c>
      <c r="M9" s="323">
        <v>1</v>
      </c>
      <c r="N9" s="324">
        <v>1</v>
      </c>
      <c r="O9" s="322">
        <v>0</v>
      </c>
      <c r="P9" s="323">
        <v>1</v>
      </c>
      <c r="Q9" s="324">
        <v>1</v>
      </c>
      <c r="R9" s="322">
        <v>0</v>
      </c>
      <c r="S9" s="325">
        <v>0</v>
      </c>
      <c r="T9" s="321">
        <v>0</v>
      </c>
      <c r="U9" s="330" t="s">
        <v>250</v>
      </c>
      <c r="V9" s="329" t="str">
        <f t="shared" si="0"/>
        <v/>
      </c>
      <c r="W9" s="329" t="str">
        <f t="shared" si="1"/>
        <v/>
      </c>
      <c r="X9" s="329" t="str">
        <f t="shared" si="2"/>
        <v/>
      </c>
      <c r="Y9" s="329" t="str">
        <f t="shared" si="3"/>
        <v>ü</v>
      </c>
    </row>
    <row r="10" spans="1:26" ht="25.5" customHeight="1">
      <c r="A10" s="316">
        <f t="shared" si="4"/>
        <v>2</v>
      </c>
      <c r="B10" s="316">
        <v>1</v>
      </c>
      <c r="C10" s="344"/>
      <c r="D10" s="375" t="s">
        <v>862</v>
      </c>
      <c r="E10" s="373">
        <v>650000</v>
      </c>
      <c r="F10" s="321" t="s">
        <v>1658</v>
      </c>
      <c r="G10" s="322">
        <v>1</v>
      </c>
      <c r="H10" s="323">
        <v>0</v>
      </c>
      <c r="I10" s="323">
        <v>0</v>
      </c>
      <c r="J10" s="323">
        <v>0</v>
      </c>
      <c r="K10" s="324">
        <v>0</v>
      </c>
      <c r="L10" s="322">
        <v>1</v>
      </c>
      <c r="M10" s="323">
        <v>1</v>
      </c>
      <c r="N10" s="324">
        <v>1</v>
      </c>
      <c r="O10" s="322">
        <v>0</v>
      </c>
      <c r="P10" s="323">
        <v>1</v>
      </c>
      <c r="Q10" s="324">
        <v>1</v>
      </c>
      <c r="R10" s="322">
        <v>0</v>
      </c>
      <c r="S10" s="325">
        <v>0</v>
      </c>
      <c r="T10" s="321">
        <v>0</v>
      </c>
      <c r="U10" s="330" t="s">
        <v>251</v>
      </c>
      <c r="V10" s="329" t="str">
        <f t="shared" si="0"/>
        <v/>
      </c>
      <c r="W10" s="329" t="str">
        <f t="shared" si="1"/>
        <v/>
      </c>
      <c r="X10" s="329" t="str">
        <f t="shared" si="2"/>
        <v/>
      </c>
      <c r="Y10" s="329" t="str">
        <f t="shared" si="3"/>
        <v>ü</v>
      </c>
    </row>
    <row r="11" spans="1:26" ht="25.5" customHeight="1">
      <c r="A11" s="316">
        <f t="shared" si="4"/>
        <v>3</v>
      </c>
      <c r="B11" s="316">
        <v>1</v>
      </c>
      <c r="C11" s="344"/>
      <c r="D11" s="372" t="s">
        <v>252</v>
      </c>
      <c r="E11" s="373">
        <v>303800</v>
      </c>
      <c r="F11" s="321" t="s">
        <v>1657</v>
      </c>
      <c r="G11" s="322">
        <v>1</v>
      </c>
      <c r="H11" s="323">
        <v>1</v>
      </c>
      <c r="I11" s="323">
        <v>0</v>
      </c>
      <c r="J11" s="323">
        <v>0</v>
      </c>
      <c r="K11" s="324">
        <v>0</v>
      </c>
      <c r="L11" s="322">
        <v>1</v>
      </c>
      <c r="M11" s="323">
        <v>1</v>
      </c>
      <c r="N11" s="324">
        <v>1</v>
      </c>
      <c r="O11" s="322">
        <v>0</v>
      </c>
      <c r="P11" s="323">
        <v>1</v>
      </c>
      <c r="Q11" s="324">
        <v>1</v>
      </c>
      <c r="R11" s="322">
        <v>1</v>
      </c>
      <c r="S11" s="325">
        <v>1</v>
      </c>
      <c r="T11" s="321">
        <v>1</v>
      </c>
      <c r="U11" s="330" t="s">
        <v>1779</v>
      </c>
      <c r="V11" s="329" t="str">
        <f t="shared" si="0"/>
        <v/>
      </c>
      <c r="W11" s="329" t="str">
        <f t="shared" si="1"/>
        <v>ü</v>
      </c>
      <c r="X11" s="329" t="str">
        <f t="shared" si="2"/>
        <v/>
      </c>
      <c r="Y11" s="329" t="str">
        <f t="shared" si="3"/>
        <v/>
      </c>
    </row>
    <row r="12" spans="1:26" ht="25.5" customHeight="1">
      <c r="A12" s="316">
        <f t="shared" si="4"/>
        <v>4</v>
      </c>
      <c r="B12" s="316">
        <v>1</v>
      </c>
      <c r="C12" s="344"/>
      <c r="D12" s="372" t="s">
        <v>727</v>
      </c>
      <c r="E12" s="373">
        <v>211520</v>
      </c>
      <c r="F12" s="321" t="s">
        <v>1657</v>
      </c>
      <c r="G12" s="322">
        <v>1</v>
      </c>
      <c r="H12" s="323">
        <v>1</v>
      </c>
      <c r="I12" s="323">
        <v>0</v>
      </c>
      <c r="J12" s="323">
        <v>0</v>
      </c>
      <c r="K12" s="324">
        <v>0</v>
      </c>
      <c r="L12" s="322">
        <v>1</v>
      </c>
      <c r="M12" s="323">
        <v>1</v>
      </c>
      <c r="N12" s="324">
        <v>1</v>
      </c>
      <c r="O12" s="322">
        <v>0</v>
      </c>
      <c r="P12" s="323">
        <v>1</v>
      </c>
      <c r="Q12" s="324">
        <v>1</v>
      </c>
      <c r="R12" s="322">
        <v>1</v>
      </c>
      <c r="S12" s="325">
        <v>1</v>
      </c>
      <c r="T12" s="321">
        <v>1</v>
      </c>
      <c r="U12" s="330" t="s">
        <v>1779</v>
      </c>
      <c r="V12" s="329" t="str">
        <f t="shared" si="0"/>
        <v/>
      </c>
      <c r="W12" s="329" t="str">
        <f t="shared" si="1"/>
        <v>ü</v>
      </c>
      <c r="X12" s="329" t="str">
        <f t="shared" si="2"/>
        <v/>
      </c>
      <c r="Y12" s="329" t="str">
        <f t="shared" si="3"/>
        <v/>
      </c>
    </row>
    <row r="13" spans="1:26" ht="25.5" customHeight="1">
      <c r="A13" s="316">
        <f t="shared" si="4"/>
        <v>5</v>
      </c>
      <c r="B13" s="316">
        <v>1</v>
      </c>
      <c r="C13" s="344"/>
      <c r="D13" s="372" t="s">
        <v>728</v>
      </c>
      <c r="E13" s="373">
        <v>2500000</v>
      </c>
      <c r="F13" s="321" t="s">
        <v>1658</v>
      </c>
      <c r="G13" s="322">
        <v>0</v>
      </c>
      <c r="H13" s="323">
        <v>0</v>
      </c>
      <c r="I13" s="323">
        <v>0</v>
      </c>
      <c r="J13" s="323">
        <v>0</v>
      </c>
      <c r="K13" s="374">
        <v>0</v>
      </c>
      <c r="L13" s="322">
        <v>0</v>
      </c>
      <c r="M13" s="323">
        <v>1</v>
      </c>
      <c r="N13" s="324">
        <v>1</v>
      </c>
      <c r="O13" s="322">
        <v>0</v>
      </c>
      <c r="P13" s="323">
        <v>1</v>
      </c>
      <c r="Q13" s="324">
        <v>1</v>
      </c>
      <c r="R13" s="322">
        <v>0</v>
      </c>
      <c r="S13" s="325">
        <v>0</v>
      </c>
      <c r="T13" s="321">
        <v>0</v>
      </c>
      <c r="U13" s="330" t="s">
        <v>253</v>
      </c>
      <c r="V13" s="329" t="str">
        <f t="shared" si="0"/>
        <v/>
      </c>
      <c r="W13" s="329" t="str">
        <f t="shared" si="1"/>
        <v/>
      </c>
      <c r="X13" s="329" t="str">
        <f t="shared" si="2"/>
        <v/>
      </c>
      <c r="Y13" s="329" t="str">
        <f t="shared" si="3"/>
        <v>ü</v>
      </c>
    </row>
    <row r="14" spans="1:26" ht="28.5">
      <c r="A14" s="316">
        <f t="shared" si="4"/>
        <v>6</v>
      </c>
      <c r="B14" s="316">
        <v>1</v>
      </c>
      <c r="C14" s="344"/>
      <c r="D14" s="372" t="s">
        <v>729</v>
      </c>
      <c r="E14" s="373">
        <v>500000</v>
      </c>
      <c r="F14" s="321" t="s">
        <v>1658</v>
      </c>
      <c r="G14" s="322">
        <v>1</v>
      </c>
      <c r="H14" s="323">
        <v>0</v>
      </c>
      <c r="I14" s="323">
        <v>0</v>
      </c>
      <c r="J14" s="323">
        <v>0</v>
      </c>
      <c r="K14" s="324">
        <v>0</v>
      </c>
      <c r="L14" s="322">
        <v>1</v>
      </c>
      <c r="M14" s="323">
        <v>1</v>
      </c>
      <c r="N14" s="324">
        <v>1</v>
      </c>
      <c r="O14" s="322">
        <v>0</v>
      </c>
      <c r="P14" s="323">
        <v>1</v>
      </c>
      <c r="Q14" s="324">
        <v>1</v>
      </c>
      <c r="R14" s="322">
        <v>0</v>
      </c>
      <c r="S14" s="325">
        <v>0</v>
      </c>
      <c r="T14" s="321">
        <v>0</v>
      </c>
      <c r="U14" s="330" t="s">
        <v>254</v>
      </c>
      <c r="V14" s="329" t="str">
        <f t="shared" si="0"/>
        <v/>
      </c>
      <c r="W14" s="329" t="str">
        <f t="shared" si="1"/>
        <v/>
      </c>
      <c r="X14" s="329" t="str">
        <f t="shared" si="2"/>
        <v/>
      </c>
      <c r="Y14" s="329" t="str">
        <f t="shared" si="3"/>
        <v>ü</v>
      </c>
    </row>
    <row r="15" spans="1:26" ht="25.5" customHeight="1">
      <c r="A15" s="316"/>
      <c r="B15" s="316"/>
      <c r="C15" s="344"/>
      <c r="D15" s="376" t="s">
        <v>730</v>
      </c>
      <c r="E15" s="377">
        <f>SUM(E16:E25)</f>
        <v>17036528</v>
      </c>
      <c r="F15" s="316"/>
      <c r="G15" s="317"/>
      <c r="H15" s="378"/>
      <c r="I15" s="378"/>
      <c r="J15" s="378"/>
      <c r="K15" s="379"/>
      <c r="L15" s="317"/>
      <c r="M15" s="378"/>
      <c r="N15" s="380"/>
      <c r="O15" s="317"/>
      <c r="P15" s="378"/>
      <c r="Q15" s="380"/>
      <c r="R15" s="317"/>
      <c r="S15" s="381"/>
      <c r="T15" s="316"/>
      <c r="U15" s="344"/>
      <c r="V15" s="329" t="str">
        <f t="shared" si="0"/>
        <v/>
      </c>
      <c r="W15" s="329" t="str">
        <f t="shared" si="1"/>
        <v/>
      </c>
      <c r="X15" s="329" t="str">
        <f t="shared" si="2"/>
        <v/>
      </c>
      <c r="Y15" s="329" t="str">
        <f t="shared" si="3"/>
        <v/>
      </c>
    </row>
    <row r="16" spans="1:26" ht="25.5" customHeight="1">
      <c r="A16" s="316">
        <v>7</v>
      </c>
      <c r="B16" s="316">
        <v>1</v>
      </c>
      <c r="C16" s="344"/>
      <c r="D16" s="372" t="s">
        <v>731</v>
      </c>
      <c r="E16" s="382">
        <v>1343328</v>
      </c>
      <c r="F16" s="321" t="s">
        <v>1658</v>
      </c>
      <c r="G16" s="322">
        <v>1</v>
      </c>
      <c r="H16" s="323">
        <v>0</v>
      </c>
      <c r="I16" s="323">
        <v>0</v>
      </c>
      <c r="J16" s="323">
        <v>0</v>
      </c>
      <c r="K16" s="324">
        <v>0</v>
      </c>
      <c r="L16" s="322">
        <v>1</v>
      </c>
      <c r="M16" s="323">
        <v>1</v>
      </c>
      <c r="N16" s="324">
        <v>1</v>
      </c>
      <c r="O16" s="322">
        <v>0</v>
      </c>
      <c r="P16" s="323">
        <v>1</v>
      </c>
      <c r="Q16" s="324">
        <v>1</v>
      </c>
      <c r="R16" s="322">
        <v>0</v>
      </c>
      <c r="S16" s="325">
        <v>0</v>
      </c>
      <c r="T16" s="321">
        <v>0</v>
      </c>
      <c r="U16" s="330" t="s">
        <v>100</v>
      </c>
      <c r="V16" s="329" t="str">
        <f t="shared" si="0"/>
        <v/>
      </c>
      <c r="W16" s="329" t="str">
        <f t="shared" si="1"/>
        <v/>
      </c>
      <c r="X16" s="329" t="str">
        <f t="shared" si="2"/>
        <v/>
      </c>
      <c r="Y16" s="329" t="str">
        <f t="shared" si="3"/>
        <v>ü</v>
      </c>
    </row>
    <row r="17" spans="1:25" ht="25.5" customHeight="1">
      <c r="A17" s="316">
        <f t="shared" ref="A17:A25" si="5">A16+1</f>
        <v>8</v>
      </c>
      <c r="B17" s="316">
        <v>1</v>
      </c>
      <c r="C17" s="344"/>
      <c r="D17" s="372" t="s">
        <v>732</v>
      </c>
      <c r="E17" s="382">
        <v>4373200</v>
      </c>
      <c r="F17" s="321" t="s">
        <v>1658</v>
      </c>
      <c r="G17" s="322">
        <v>1</v>
      </c>
      <c r="H17" s="323">
        <v>0</v>
      </c>
      <c r="I17" s="323">
        <v>0</v>
      </c>
      <c r="J17" s="323">
        <v>0</v>
      </c>
      <c r="K17" s="324">
        <v>0</v>
      </c>
      <c r="L17" s="322">
        <v>1</v>
      </c>
      <c r="M17" s="323">
        <v>1</v>
      </c>
      <c r="N17" s="324">
        <v>1</v>
      </c>
      <c r="O17" s="322">
        <v>0</v>
      </c>
      <c r="P17" s="323">
        <v>1</v>
      </c>
      <c r="Q17" s="324">
        <v>1</v>
      </c>
      <c r="R17" s="322">
        <v>0</v>
      </c>
      <c r="S17" s="325">
        <v>0</v>
      </c>
      <c r="T17" s="321">
        <v>0</v>
      </c>
      <c r="U17" s="330" t="s">
        <v>1655</v>
      </c>
      <c r="V17" s="329" t="str">
        <f t="shared" si="0"/>
        <v/>
      </c>
      <c r="W17" s="329" t="str">
        <f t="shared" si="1"/>
        <v/>
      </c>
      <c r="X17" s="329" t="str">
        <f t="shared" si="2"/>
        <v/>
      </c>
      <c r="Y17" s="329" t="str">
        <f t="shared" si="3"/>
        <v>ü</v>
      </c>
    </row>
    <row r="18" spans="1:25" ht="25.5" customHeight="1">
      <c r="A18" s="316">
        <f t="shared" si="5"/>
        <v>9</v>
      </c>
      <c r="B18" s="316">
        <v>1</v>
      </c>
      <c r="C18" s="344"/>
      <c r="D18" s="372" t="s">
        <v>733</v>
      </c>
      <c r="E18" s="382">
        <v>400000</v>
      </c>
      <c r="F18" s="321" t="s">
        <v>1658</v>
      </c>
      <c r="G18" s="322">
        <v>1</v>
      </c>
      <c r="H18" s="323">
        <v>0</v>
      </c>
      <c r="I18" s="323">
        <v>0</v>
      </c>
      <c r="J18" s="323">
        <v>0</v>
      </c>
      <c r="K18" s="324">
        <v>0</v>
      </c>
      <c r="L18" s="322">
        <v>1</v>
      </c>
      <c r="M18" s="323">
        <v>1</v>
      </c>
      <c r="N18" s="324">
        <v>1</v>
      </c>
      <c r="O18" s="322">
        <v>0</v>
      </c>
      <c r="P18" s="323">
        <v>1</v>
      </c>
      <c r="Q18" s="324">
        <v>1</v>
      </c>
      <c r="R18" s="322">
        <v>0</v>
      </c>
      <c r="S18" s="325">
        <v>0</v>
      </c>
      <c r="T18" s="321">
        <v>0</v>
      </c>
      <c r="U18" s="330" t="s">
        <v>1655</v>
      </c>
      <c r="V18" s="329" t="str">
        <f t="shared" si="0"/>
        <v/>
      </c>
      <c r="W18" s="329" t="str">
        <f t="shared" si="1"/>
        <v/>
      </c>
      <c r="X18" s="329" t="str">
        <f t="shared" si="2"/>
        <v/>
      </c>
      <c r="Y18" s="329" t="str">
        <f t="shared" si="3"/>
        <v>ü</v>
      </c>
    </row>
    <row r="19" spans="1:25" ht="25.5" customHeight="1">
      <c r="A19" s="316">
        <f t="shared" si="5"/>
        <v>10</v>
      </c>
      <c r="B19" s="316">
        <v>1</v>
      </c>
      <c r="C19" s="344"/>
      <c r="D19" s="372" t="s">
        <v>734</v>
      </c>
      <c r="E19" s="382">
        <v>3000000</v>
      </c>
      <c r="F19" s="321" t="s">
        <v>1658</v>
      </c>
      <c r="G19" s="322">
        <v>1</v>
      </c>
      <c r="H19" s="323">
        <v>0</v>
      </c>
      <c r="I19" s="323">
        <v>0</v>
      </c>
      <c r="J19" s="323">
        <v>0</v>
      </c>
      <c r="K19" s="324">
        <v>0</v>
      </c>
      <c r="L19" s="322">
        <v>1</v>
      </c>
      <c r="M19" s="323">
        <v>1</v>
      </c>
      <c r="N19" s="324">
        <v>1</v>
      </c>
      <c r="O19" s="322">
        <v>0</v>
      </c>
      <c r="P19" s="323">
        <v>1</v>
      </c>
      <c r="Q19" s="324">
        <v>1</v>
      </c>
      <c r="R19" s="322">
        <v>0</v>
      </c>
      <c r="S19" s="325">
        <v>0</v>
      </c>
      <c r="T19" s="321">
        <v>0</v>
      </c>
      <c r="U19" s="330" t="s">
        <v>255</v>
      </c>
      <c r="V19" s="329" t="str">
        <f t="shared" si="0"/>
        <v/>
      </c>
      <c r="W19" s="329" t="str">
        <f t="shared" si="1"/>
        <v/>
      </c>
      <c r="X19" s="329" t="str">
        <f t="shared" si="2"/>
        <v/>
      </c>
      <c r="Y19" s="329" t="str">
        <f t="shared" si="3"/>
        <v>ü</v>
      </c>
    </row>
    <row r="20" spans="1:25" ht="25.5" customHeight="1">
      <c r="A20" s="316">
        <f t="shared" si="5"/>
        <v>11</v>
      </c>
      <c r="B20" s="316">
        <v>1</v>
      </c>
      <c r="C20" s="344"/>
      <c r="D20" s="372" t="s">
        <v>735</v>
      </c>
      <c r="E20" s="373">
        <v>1500000</v>
      </c>
      <c r="F20" s="321" t="s">
        <v>1658</v>
      </c>
      <c r="G20" s="322">
        <v>1</v>
      </c>
      <c r="H20" s="323">
        <v>0</v>
      </c>
      <c r="I20" s="323">
        <v>0</v>
      </c>
      <c r="J20" s="323">
        <v>0</v>
      </c>
      <c r="K20" s="324">
        <v>0</v>
      </c>
      <c r="L20" s="322">
        <v>1</v>
      </c>
      <c r="M20" s="323">
        <v>1</v>
      </c>
      <c r="N20" s="324">
        <v>1</v>
      </c>
      <c r="O20" s="322">
        <v>0</v>
      </c>
      <c r="P20" s="323">
        <v>1</v>
      </c>
      <c r="Q20" s="324">
        <v>1</v>
      </c>
      <c r="R20" s="322">
        <v>0</v>
      </c>
      <c r="S20" s="325">
        <v>0</v>
      </c>
      <c r="T20" s="321">
        <v>0</v>
      </c>
      <c r="U20" s="330" t="s">
        <v>1655</v>
      </c>
      <c r="V20" s="329" t="str">
        <f t="shared" si="0"/>
        <v/>
      </c>
      <c r="W20" s="329" t="str">
        <f t="shared" si="1"/>
        <v/>
      </c>
      <c r="X20" s="329" t="str">
        <f t="shared" si="2"/>
        <v/>
      </c>
      <c r="Y20" s="329" t="str">
        <f t="shared" si="3"/>
        <v>ü</v>
      </c>
    </row>
    <row r="21" spans="1:25" ht="25.5" customHeight="1">
      <c r="A21" s="316">
        <f t="shared" si="5"/>
        <v>12</v>
      </c>
      <c r="B21" s="316">
        <v>1</v>
      </c>
      <c r="C21" s="344"/>
      <c r="D21" s="372" t="s">
        <v>736</v>
      </c>
      <c r="E21" s="373">
        <v>900000</v>
      </c>
      <c r="F21" s="321" t="s">
        <v>1658</v>
      </c>
      <c r="G21" s="322">
        <v>1</v>
      </c>
      <c r="H21" s="323">
        <v>0</v>
      </c>
      <c r="I21" s="323">
        <v>0</v>
      </c>
      <c r="J21" s="323">
        <v>0</v>
      </c>
      <c r="K21" s="324">
        <v>0</v>
      </c>
      <c r="L21" s="322">
        <v>1</v>
      </c>
      <c r="M21" s="323">
        <v>1</v>
      </c>
      <c r="N21" s="324">
        <v>1</v>
      </c>
      <c r="O21" s="322">
        <v>0</v>
      </c>
      <c r="P21" s="323">
        <v>1</v>
      </c>
      <c r="Q21" s="324">
        <v>1</v>
      </c>
      <c r="R21" s="322">
        <v>0</v>
      </c>
      <c r="S21" s="325">
        <v>0</v>
      </c>
      <c r="T21" s="321">
        <v>0</v>
      </c>
      <c r="U21" s="330" t="s">
        <v>1655</v>
      </c>
      <c r="V21" s="329" t="str">
        <f t="shared" si="0"/>
        <v/>
      </c>
      <c r="W21" s="329" t="str">
        <f t="shared" si="1"/>
        <v/>
      </c>
      <c r="X21" s="329" t="str">
        <f t="shared" si="2"/>
        <v/>
      </c>
      <c r="Y21" s="329" t="str">
        <f t="shared" si="3"/>
        <v>ü</v>
      </c>
    </row>
    <row r="22" spans="1:25" ht="25.5" customHeight="1">
      <c r="A22" s="316">
        <f t="shared" si="5"/>
        <v>13</v>
      </c>
      <c r="B22" s="316">
        <v>1</v>
      </c>
      <c r="C22" s="344"/>
      <c r="D22" s="372" t="s">
        <v>737</v>
      </c>
      <c r="E22" s="373">
        <v>1800000</v>
      </c>
      <c r="F22" s="321" t="s">
        <v>1658</v>
      </c>
      <c r="G22" s="322">
        <v>1</v>
      </c>
      <c r="H22" s="323">
        <v>0</v>
      </c>
      <c r="I22" s="323">
        <v>0</v>
      </c>
      <c r="J22" s="323">
        <v>0</v>
      </c>
      <c r="K22" s="324">
        <v>0</v>
      </c>
      <c r="L22" s="322">
        <v>1</v>
      </c>
      <c r="M22" s="323">
        <v>1</v>
      </c>
      <c r="N22" s="324">
        <v>1</v>
      </c>
      <c r="O22" s="322">
        <v>0</v>
      </c>
      <c r="P22" s="323">
        <v>1</v>
      </c>
      <c r="Q22" s="324">
        <v>1</v>
      </c>
      <c r="R22" s="322">
        <v>0</v>
      </c>
      <c r="S22" s="325">
        <v>0</v>
      </c>
      <c r="T22" s="321">
        <v>0</v>
      </c>
      <c r="U22" s="330" t="s">
        <v>1655</v>
      </c>
      <c r="V22" s="329" t="str">
        <f t="shared" si="0"/>
        <v/>
      </c>
      <c r="W22" s="329" t="str">
        <f t="shared" si="1"/>
        <v/>
      </c>
      <c r="X22" s="329" t="str">
        <f t="shared" si="2"/>
        <v/>
      </c>
      <c r="Y22" s="329" t="str">
        <f t="shared" si="3"/>
        <v>ü</v>
      </c>
    </row>
    <row r="23" spans="1:25" ht="25.5" customHeight="1">
      <c r="A23" s="316">
        <f t="shared" si="5"/>
        <v>14</v>
      </c>
      <c r="B23" s="316">
        <v>1</v>
      </c>
      <c r="C23" s="344"/>
      <c r="D23" s="372" t="s">
        <v>738</v>
      </c>
      <c r="E23" s="373">
        <v>720000</v>
      </c>
      <c r="F23" s="321" t="s">
        <v>1658</v>
      </c>
      <c r="G23" s="322">
        <v>1</v>
      </c>
      <c r="H23" s="323">
        <v>0</v>
      </c>
      <c r="I23" s="323">
        <v>0</v>
      </c>
      <c r="J23" s="323">
        <v>0</v>
      </c>
      <c r="K23" s="324">
        <v>0</v>
      </c>
      <c r="L23" s="322">
        <v>1</v>
      </c>
      <c r="M23" s="323">
        <v>1</v>
      </c>
      <c r="N23" s="324">
        <v>1</v>
      </c>
      <c r="O23" s="322">
        <v>0</v>
      </c>
      <c r="P23" s="323">
        <v>1</v>
      </c>
      <c r="Q23" s="324">
        <v>1</v>
      </c>
      <c r="R23" s="322">
        <v>0</v>
      </c>
      <c r="S23" s="325">
        <v>0</v>
      </c>
      <c r="T23" s="321">
        <v>0</v>
      </c>
      <c r="U23" s="330" t="s">
        <v>1655</v>
      </c>
      <c r="V23" s="329" t="str">
        <f t="shared" si="0"/>
        <v/>
      </c>
      <c r="W23" s="329" t="str">
        <f t="shared" si="1"/>
        <v/>
      </c>
      <c r="X23" s="329" t="str">
        <f t="shared" si="2"/>
        <v/>
      </c>
      <c r="Y23" s="329" t="str">
        <f t="shared" si="3"/>
        <v>ü</v>
      </c>
    </row>
    <row r="24" spans="1:25" ht="25.5" customHeight="1">
      <c r="A24" s="316">
        <f t="shared" si="5"/>
        <v>15</v>
      </c>
      <c r="B24" s="316">
        <v>1</v>
      </c>
      <c r="C24" s="344"/>
      <c r="D24" s="372" t="s">
        <v>739</v>
      </c>
      <c r="E24" s="373">
        <v>2000000</v>
      </c>
      <c r="F24" s="321" t="s">
        <v>1658</v>
      </c>
      <c r="G24" s="322">
        <v>1</v>
      </c>
      <c r="H24" s="323">
        <v>0</v>
      </c>
      <c r="I24" s="323">
        <v>0</v>
      </c>
      <c r="J24" s="323">
        <v>0</v>
      </c>
      <c r="K24" s="324">
        <v>0</v>
      </c>
      <c r="L24" s="322">
        <v>1</v>
      </c>
      <c r="M24" s="323">
        <v>1</v>
      </c>
      <c r="N24" s="324">
        <v>1</v>
      </c>
      <c r="O24" s="322">
        <v>0</v>
      </c>
      <c r="P24" s="323">
        <v>1</v>
      </c>
      <c r="Q24" s="324">
        <v>1</v>
      </c>
      <c r="R24" s="322">
        <v>0</v>
      </c>
      <c r="S24" s="325">
        <v>0</v>
      </c>
      <c r="T24" s="321">
        <v>0</v>
      </c>
      <c r="U24" s="330" t="s">
        <v>256</v>
      </c>
      <c r="V24" s="329" t="str">
        <f t="shared" si="0"/>
        <v/>
      </c>
      <c r="W24" s="329" t="str">
        <f t="shared" si="1"/>
        <v/>
      </c>
      <c r="X24" s="329" t="str">
        <f t="shared" si="2"/>
        <v/>
      </c>
      <c r="Y24" s="329" t="str">
        <f t="shared" si="3"/>
        <v>ü</v>
      </c>
    </row>
    <row r="25" spans="1:25" ht="28.5">
      <c r="A25" s="316">
        <f t="shared" si="5"/>
        <v>16</v>
      </c>
      <c r="B25" s="316">
        <v>1</v>
      </c>
      <c r="C25" s="344"/>
      <c r="D25" s="372" t="s">
        <v>740</v>
      </c>
      <c r="E25" s="373">
        <v>1000000</v>
      </c>
      <c r="F25" s="321" t="s">
        <v>1658</v>
      </c>
      <c r="G25" s="322">
        <v>1</v>
      </c>
      <c r="H25" s="323">
        <v>0</v>
      </c>
      <c r="I25" s="323">
        <v>0</v>
      </c>
      <c r="J25" s="323">
        <v>0</v>
      </c>
      <c r="K25" s="324">
        <v>0</v>
      </c>
      <c r="L25" s="322">
        <v>1</v>
      </c>
      <c r="M25" s="323">
        <v>1</v>
      </c>
      <c r="N25" s="324">
        <v>1</v>
      </c>
      <c r="O25" s="322">
        <v>0</v>
      </c>
      <c r="P25" s="323">
        <v>1</v>
      </c>
      <c r="Q25" s="324">
        <v>1</v>
      </c>
      <c r="R25" s="322">
        <v>0</v>
      </c>
      <c r="S25" s="325">
        <v>0</v>
      </c>
      <c r="T25" s="321">
        <v>0</v>
      </c>
      <c r="U25" s="330" t="s">
        <v>257</v>
      </c>
      <c r="V25" s="329" t="str">
        <f t="shared" si="0"/>
        <v/>
      </c>
      <c r="W25" s="329" t="str">
        <f t="shared" si="1"/>
        <v/>
      </c>
      <c r="X25" s="329" t="str">
        <f t="shared" si="2"/>
        <v/>
      </c>
      <c r="Y25" s="329" t="str">
        <f t="shared" si="3"/>
        <v>ü</v>
      </c>
    </row>
    <row r="26" spans="1:25" ht="25.5" customHeight="1">
      <c r="A26" s="316"/>
      <c r="B26" s="316"/>
      <c r="C26" s="344"/>
      <c r="D26" s="383" t="s">
        <v>741</v>
      </c>
      <c r="E26" s="384">
        <v>2400000</v>
      </c>
      <c r="F26" s="342"/>
      <c r="G26" s="385"/>
      <c r="H26" s="386"/>
      <c r="I26" s="386"/>
      <c r="J26" s="386"/>
      <c r="K26" s="387"/>
      <c r="L26" s="385"/>
      <c r="M26" s="386"/>
      <c r="N26" s="387"/>
      <c r="O26" s="385"/>
      <c r="P26" s="386"/>
      <c r="Q26" s="387"/>
      <c r="R26" s="385"/>
      <c r="S26" s="388"/>
      <c r="T26" s="342"/>
      <c r="U26" s="330"/>
      <c r="V26" s="329" t="str">
        <f t="shared" si="0"/>
        <v/>
      </c>
      <c r="W26" s="329" t="str">
        <f t="shared" si="1"/>
        <v/>
      </c>
      <c r="X26" s="329" t="str">
        <f t="shared" si="2"/>
        <v/>
      </c>
      <c r="Y26" s="329" t="str">
        <f t="shared" si="3"/>
        <v/>
      </c>
    </row>
    <row r="27" spans="1:25" ht="28.5">
      <c r="A27" s="316">
        <v>17</v>
      </c>
      <c r="B27" s="316">
        <v>1</v>
      </c>
      <c r="C27" s="344"/>
      <c r="D27" s="372" t="s">
        <v>742</v>
      </c>
      <c r="E27" s="373">
        <v>2400000</v>
      </c>
      <c r="F27" s="321" t="s">
        <v>1659</v>
      </c>
      <c r="G27" s="322">
        <v>1</v>
      </c>
      <c r="H27" s="323">
        <v>1</v>
      </c>
      <c r="I27" s="323">
        <v>0</v>
      </c>
      <c r="J27" s="323">
        <v>0</v>
      </c>
      <c r="K27" s="323">
        <v>0</v>
      </c>
      <c r="L27" s="322">
        <v>1</v>
      </c>
      <c r="M27" s="323">
        <v>1</v>
      </c>
      <c r="N27" s="324">
        <v>1</v>
      </c>
      <c r="O27" s="322">
        <v>0</v>
      </c>
      <c r="P27" s="323">
        <v>1</v>
      </c>
      <c r="Q27" s="325">
        <v>1</v>
      </c>
      <c r="R27" s="326">
        <v>1</v>
      </c>
      <c r="S27" s="325">
        <v>1</v>
      </c>
      <c r="T27" s="321">
        <v>1</v>
      </c>
      <c r="U27" s="389" t="s">
        <v>1953</v>
      </c>
      <c r="V27" s="329" t="str">
        <f t="shared" si="0"/>
        <v>ü</v>
      </c>
      <c r="W27" s="329" t="str">
        <f t="shared" si="1"/>
        <v/>
      </c>
      <c r="X27" s="329" t="str">
        <f t="shared" si="2"/>
        <v/>
      </c>
      <c r="Y27" s="329" t="str">
        <f t="shared" si="3"/>
        <v/>
      </c>
    </row>
    <row r="28" spans="1:25" ht="25.5" customHeight="1">
      <c r="A28" s="316"/>
      <c r="B28" s="316"/>
      <c r="C28" s="344"/>
      <c r="D28" s="383" t="s">
        <v>743</v>
      </c>
      <c r="E28" s="390">
        <f>SUM(E29:E33)</f>
        <v>8356000</v>
      </c>
      <c r="F28" s="342"/>
      <c r="G28" s="385"/>
      <c r="H28" s="386"/>
      <c r="I28" s="386"/>
      <c r="J28" s="386"/>
      <c r="K28" s="387"/>
      <c r="L28" s="385"/>
      <c r="M28" s="386"/>
      <c r="N28" s="387"/>
      <c r="O28" s="385"/>
      <c r="P28" s="386"/>
      <c r="Q28" s="387"/>
      <c r="R28" s="385"/>
      <c r="S28" s="388"/>
      <c r="T28" s="342"/>
      <c r="U28" s="389"/>
      <c r="V28" s="329" t="str">
        <f t="shared" si="0"/>
        <v/>
      </c>
      <c r="W28" s="329" t="str">
        <f t="shared" si="1"/>
        <v/>
      </c>
      <c r="X28" s="329" t="str">
        <f t="shared" si="2"/>
        <v/>
      </c>
      <c r="Y28" s="329" t="str">
        <f t="shared" si="3"/>
        <v/>
      </c>
    </row>
    <row r="29" spans="1:25" ht="25.5" customHeight="1">
      <c r="A29" s="316">
        <v>18</v>
      </c>
      <c r="B29" s="316">
        <v>1</v>
      </c>
      <c r="C29" s="344"/>
      <c r="D29" s="372" t="s">
        <v>744</v>
      </c>
      <c r="E29" s="391">
        <v>4359000</v>
      </c>
      <c r="F29" s="321" t="s">
        <v>1659</v>
      </c>
      <c r="G29" s="322">
        <v>1</v>
      </c>
      <c r="H29" s="323">
        <v>1</v>
      </c>
      <c r="I29" s="323">
        <v>0</v>
      </c>
      <c r="J29" s="323">
        <v>0</v>
      </c>
      <c r="K29" s="323">
        <v>0</v>
      </c>
      <c r="L29" s="322">
        <v>1</v>
      </c>
      <c r="M29" s="323">
        <v>1</v>
      </c>
      <c r="N29" s="324">
        <v>1</v>
      </c>
      <c r="O29" s="322">
        <v>0</v>
      </c>
      <c r="P29" s="323">
        <v>1</v>
      </c>
      <c r="Q29" s="325">
        <v>1</v>
      </c>
      <c r="R29" s="326">
        <v>1</v>
      </c>
      <c r="S29" s="325">
        <v>1</v>
      </c>
      <c r="T29" s="321">
        <v>1</v>
      </c>
      <c r="U29" s="389" t="s">
        <v>1953</v>
      </c>
      <c r="V29" s="329" t="str">
        <f t="shared" si="0"/>
        <v>ü</v>
      </c>
      <c r="W29" s="329" t="str">
        <f t="shared" si="1"/>
        <v/>
      </c>
      <c r="X29" s="329" t="str">
        <f t="shared" si="2"/>
        <v/>
      </c>
      <c r="Y29" s="329" t="str">
        <f t="shared" si="3"/>
        <v/>
      </c>
    </row>
    <row r="30" spans="1:25" ht="25.5" customHeight="1">
      <c r="A30" s="316">
        <f>A29+1</f>
        <v>19</v>
      </c>
      <c r="B30" s="316">
        <v>1</v>
      </c>
      <c r="C30" s="344"/>
      <c r="D30" s="372" t="s">
        <v>745</v>
      </c>
      <c r="E30" s="391">
        <v>1200000</v>
      </c>
      <c r="F30" s="321" t="s">
        <v>1659</v>
      </c>
      <c r="G30" s="322">
        <v>1</v>
      </c>
      <c r="H30" s="323">
        <v>1</v>
      </c>
      <c r="I30" s="323">
        <v>0</v>
      </c>
      <c r="J30" s="323">
        <v>0</v>
      </c>
      <c r="K30" s="323">
        <v>0</v>
      </c>
      <c r="L30" s="322">
        <v>1</v>
      </c>
      <c r="M30" s="323">
        <v>1</v>
      </c>
      <c r="N30" s="324">
        <v>1</v>
      </c>
      <c r="O30" s="322">
        <v>1</v>
      </c>
      <c r="P30" s="323">
        <v>1</v>
      </c>
      <c r="Q30" s="325">
        <v>1</v>
      </c>
      <c r="R30" s="326">
        <v>1</v>
      </c>
      <c r="S30" s="325">
        <v>1</v>
      </c>
      <c r="T30" s="321">
        <v>1</v>
      </c>
      <c r="U30" s="389" t="s">
        <v>1952</v>
      </c>
      <c r="V30" s="329" t="str">
        <f t="shared" si="0"/>
        <v>ü</v>
      </c>
      <c r="W30" s="329" t="str">
        <f t="shared" si="1"/>
        <v/>
      </c>
      <c r="X30" s="329" t="str">
        <f t="shared" si="2"/>
        <v/>
      </c>
      <c r="Y30" s="329" t="str">
        <f t="shared" si="3"/>
        <v/>
      </c>
    </row>
    <row r="31" spans="1:25" ht="25.5" customHeight="1">
      <c r="A31" s="316">
        <f>A30+1</f>
        <v>20</v>
      </c>
      <c r="B31" s="316">
        <v>1</v>
      </c>
      <c r="C31" s="344"/>
      <c r="D31" s="372" t="s">
        <v>1745</v>
      </c>
      <c r="E31" s="391">
        <v>437000</v>
      </c>
      <c r="F31" s="321" t="s">
        <v>1659</v>
      </c>
      <c r="G31" s="322">
        <v>1</v>
      </c>
      <c r="H31" s="323">
        <v>1</v>
      </c>
      <c r="I31" s="323">
        <v>0</v>
      </c>
      <c r="J31" s="323">
        <v>0</v>
      </c>
      <c r="K31" s="323">
        <v>0</v>
      </c>
      <c r="L31" s="322">
        <v>1</v>
      </c>
      <c r="M31" s="323">
        <v>1</v>
      </c>
      <c r="N31" s="324">
        <v>1</v>
      </c>
      <c r="O31" s="322">
        <v>0</v>
      </c>
      <c r="P31" s="323">
        <v>1</v>
      </c>
      <c r="Q31" s="325">
        <v>1</v>
      </c>
      <c r="R31" s="326">
        <v>1</v>
      </c>
      <c r="S31" s="325">
        <v>1</v>
      </c>
      <c r="T31" s="321">
        <v>1</v>
      </c>
      <c r="U31" s="389" t="s">
        <v>1952</v>
      </c>
      <c r="V31" s="329" t="str">
        <f t="shared" si="0"/>
        <v>ü</v>
      </c>
      <c r="W31" s="329" t="str">
        <f t="shared" si="1"/>
        <v/>
      </c>
      <c r="X31" s="329" t="str">
        <f t="shared" si="2"/>
        <v/>
      </c>
      <c r="Y31" s="329" t="str">
        <f t="shared" si="3"/>
        <v/>
      </c>
    </row>
    <row r="32" spans="1:25" ht="25.5" customHeight="1">
      <c r="A32" s="316">
        <f>A31+1</f>
        <v>21</v>
      </c>
      <c r="B32" s="316">
        <v>1</v>
      </c>
      <c r="C32" s="344"/>
      <c r="D32" s="372" t="s">
        <v>1746</v>
      </c>
      <c r="E32" s="391">
        <v>950000</v>
      </c>
      <c r="F32" s="321" t="s">
        <v>1659</v>
      </c>
      <c r="G32" s="322">
        <v>1</v>
      </c>
      <c r="H32" s="323">
        <v>1</v>
      </c>
      <c r="I32" s="323">
        <v>0</v>
      </c>
      <c r="J32" s="323">
        <v>0</v>
      </c>
      <c r="K32" s="323">
        <v>0</v>
      </c>
      <c r="L32" s="322">
        <v>1</v>
      </c>
      <c r="M32" s="323">
        <v>1</v>
      </c>
      <c r="N32" s="324">
        <v>1</v>
      </c>
      <c r="O32" s="322">
        <v>0</v>
      </c>
      <c r="P32" s="323">
        <v>1</v>
      </c>
      <c r="Q32" s="325">
        <v>1</v>
      </c>
      <c r="R32" s="326">
        <v>1</v>
      </c>
      <c r="S32" s="325">
        <v>1</v>
      </c>
      <c r="T32" s="321">
        <v>1</v>
      </c>
      <c r="U32" s="389" t="s">
        <v>1952</v>
      </c>
      <c r="V32" s="329" t="str">
        <f t="shared" si="0"/>
        <v>ü</v>
      </c>
      <c r="W32" s="329" t="str">
        <f t="shared" si="1"/>
        <v/>
      </c>
      <c r="X32" s="329" t="str">
        <f t="shared" si="2"/>
        <v/>
      </c>
      <c r="Y32" s="329" t="str">
        <f t="shared" si="3"/>
        <v/>
      </c>
    </row>
    <row r="33" spans="1:25" ht="25.5" customHeight="1">
      <c r="A33" s="316">
        <f>A32+1</f>
        <v>22</v>
      </c>
      <c r="B33" s="316">
        <v>1</v>
      </c>
      <c r="C33" s="344"/>
      <c r="D33" s="372" t="s">
        <v>1747</v>
      </c>
      <c r="E33" s="391">
        <v>1410000</v>
      </c>
      <c r="F33" s="321" t="s">
        <v>1659</v>
      </c>
      <c r="G33" s="322">
        <v>1</v>
      </c>
      <c r="H33" s="323">
        <v>1</v>
      </c>
      <c r="I33" s="323">
        <v>0</v>
      </c>
      <c r="J33" s="323">
        <v>0</v>
      </c>
      <c r="K33" s="323">
        <v>0</v>
      </c>
      <c r="L33" s="322">
        <v>1</v>
      </c>
      <c r="M33" s="323">
        <v>1</v>
      </c>
      <c r="N33" s="324">
        <v>1</v>
      </c>
      <c r="O33" s="322">
        <v>0</v>
      </c>
      <c r="P33" s="323">
        <v>1</v>
      </c>
      <c r="Q33" s="325">
        <v>1</v>
      </c>
      <c r="R33" s="326">
        <v>1</v>
      </c>
      <c r="S33" s="325">
        <v>1</v>
      </c>
      <c r="T33" s="321">
        <v>1</v>
      </c>
      <c r="U33" s="389" t="s">
        <v>1952</v>
      </c>
      <c r="V33" s="329" t="str">
        <f t="shared" si="0"/>
        <v>ü</v>
      </c>
      <c r="W33" s="329" t="str">
        <f t="shared" si="1"/>
        <v/>
      </c>
      <c r="X33" s="329" t="str">
        <f t="shared" si="2"/>
        <v/>
      </c>
      <c r="Y33" s="329" t="str">
        <f t="shared" si="3"/>
        <v/>
      </c>
    </row>
    <row r="34" spans="1:25" ht="25.5" customHeight="1">
      <c r="A34" s="316"/>
      <c r="B34" s="316"/>
      <c r="C34" s="344"/>
      <c r="D34" s="383" t="s">
        <v>1748</v>
      </c>
      <c r="E34" s="384">
        <v>1950000</v>
      </c>
      <c r="F34" s="342"/>
      <c r="G34" s="385"/>
      <c r="H34" s="386"/>
      <c r="I34" s="386"/>
      <c r="J34" s="386"/>
      <c r="K34" s="387"/>
      <c r="L34" s="385"/>
      <c r="M34" s="386"/>
      <c r="N34" s="387"/>
      <c r="O34" s="385"/>
      <c r="P34" s="386"/>
      <c r="Q34" s="387"/>
      <c r="R34" s="385"/>
      <c r="S34" s="388"/>
      <c r="T34" s="342"/>
      <c r="U34" s="330"/>
      <c r="V34" s="329" t="str">
        <f t="shared" si="0"/>
        <v/>
      </c>
      <c r="W34" s="329" t="str">
        <f t="shared" si="1"/>
        <v/>
      </c>
      <c r="X34" s="329" t="str">
        <f t="shared" si="2"/>
        <v/>
      </c>
      <c r="Y34" s="329" t="str">
        <f t="shared" si="3"/>
        <v/>
      </c>
    </row>
    <row r="35" spans="1:25" ht="28.5">
      <c r="A35" s="316">
        <v>23</v>
      </c>
      <c r="B35" s="316">
        <v>1</v>
      </c>
      <c r="C35" s="344"/>
      <c r="D35" s="392" t="s">
        <v>1749</v>
      </c>
      <c r="E35" s="373">
        <v>1950000</v>
      </c>
      <c r="F35" s="321" t="s">
        <v>1659</v>
      </c>
      <c r="G35" s="322">
        <v>1</v>
      </c>
      <c r="H35" s="323">
        <v>1</v>
      </c>
      <c r="I35" s="323">
        <v>0</v>
      </c>
      <c r="J35" s="323">
        <v>0</v>
      </c>
      <c r="K35" s="323">
        <v>0</v>
      </c>
      <c r="L35" s="322">
        <v>1</v>
      </c>
      <c r="M35" s="323">
        <v>1</v>
      </c>
      <c r="N35" s="324">
        <v>1</v>
      </c>
      <c r="O35" s="322">
        <v>0</v>
      </c>
      <c r="P35" s="323">
        <v>1</v>
      </c>
      <c r="Q35" s="325">
        <v>1</v>
      </c>
      <c r="R35" s="326">
        <v>1</v>
      </c>
      <c r="S35" s="325">
        <v>1</v>
      </c>
      <c r="T35" s="321">
        <v>1</v>
      </c>
      <c r="U35" s="389" t="s">
        <v>1954</v>
      </c>
      <c r="V35" s="329" t="str">
        <f t="shared" si="0"/>
        <v>ü</v>
      </c>
      <c r="W35" s="329" t="str">
        <f t="shared" si="1"/>
        <v/>
      </c>
      <c r="X35" s="329" t="str">
        <f t="shared" si="2"/>
        <v/>
      </c>
      <c r="Y35" s="329" t="str">
        <f t="shared" si="3"/>
        <v/>
      </c>
    </row>
    <row r="36" spans="1:25" ht="25.5" customHeight="1">
      <c r="A36" s="316"/>
      <c r="B36" s="316"/>
      <c r="C36" s="344"/>
      <c r="D36" s="383" t="s">
        <v>1955</v>
      </c>
      <c r="E36" s="384">
        <v>295650</v>
      </c>
      <c r="F36" s="321"/>
      <c r="G36" s="322"/>
      <c r="H36" s="323"/>
      <c r="I36" s="323"/>
      <c r="J36" s="323"/>
      <c r="K36" s="323"/>
      <c r="L36" s="322"/>
      <c r="M36" s="323"/>
      <c r="N36" s="324"/>
      <c r="O36" s="322"/>
      <c r="P36" s="323"/>
      <c r="Q36" s="325"/>
      <c r="R36" s="326"/>
      <c r="S36" s="325"/>
      <c r="T36" s="321"/>
      <c r="U36" s="330"/>
      <c r="V36" s="329" t="str">
        <f t="shared" si="0"/>
        <v/>
      </c>
      <c r="W36" s="329" t="str">
        <f t="shared" si="1"/>
        <v/>
      </c>
      <c r="X36" s="329" t="str">
        <f t="shared" si="2"/>
        <v/>
      </c>
      <c r="Y36" s="329" t="str">
        <f t="shared" si="3"/>
        <v/>
      </c>
    </row>
    <row r="37" spans="1:25" ht="25.5" customHeight="1">
      <c r="A37" s="316">
        <v>24</v>
      </c>
      <c r="B37" s="316">
        <v>1</v>
      </c>
      <c r="C37" s="344"/>
      <c r="D37" s="372" t="s">
        <v>1750</v>
      </c>
      <c r="E37" s="373">
        <v>295650</v>
      </c>
      <c r="F37" s="321" t="s">
        <v>1659</v>
      </c>
      <c r="G37" s="322">
        <v>1</v>
      </c>
      <c r="H37" s="323">
        <v>1</v>
      </c>
      <c r="I37" s="323">
        <v>0</v>
      </c>
      <c r="J37" s="323">
        <v>0</v>
      </c>
      <c r="K37" s="323">
        <v>0</v>
      </c>
      <c r="L37" s="322">
        <v>1</v>
      </c>
      <c r="M37" s="323">
        <v>1</v>
      </c>
      <c r="N37" s="324">
        <v>1</v>
      </c>
      <c r="O37" s="322">
        <v>0</v>
      </c>
      <c r="P37" s="323">
        <v>1</v>
      </c>
      <c r="Q37" s="325">
        <v>1</v>
      </c>
      <c r="R37" s="326">
        <v>1</v>
      </c>
      <c r="S37" s="325">
        <v>1</v>
      </c>
      <c r="T37" s="321">
        <v>1</v>
      </c>
      <c r="U37" s="330" t="s">
        <v>1956</v>
      </c>
      <c r="V37" s="329" t="str">
        <f t="shared" si="0"/>
        <v>ü</v>
      </c>
      <c r="W37" s="329" t="str">
        <f t="shared" si="1"/>
        <v/>
      </c>
      <c r="X37" s="329" t="str">
        <f t="shared" si="2"/>
        <v/>
      </c>
      <c r="Y37" s="329" t="str">
        <f t="shared" si="3"/>
        <v/>
      </c>
    </row>
    <row r="38" spans="1:25" ht="25.5" customHeight="1">
      <c r="A38" s="316"/>
      <c r="B38" s="316"/>
      <c r="C38" s="344"/>
      <c r="D38" s="383" t="s">
        <v>1751</v>
      </c>
      <c r="E38" s="393">
        <f>SUM(E39:E41)</f>
        <v>6050850</v>
      </c>
      <c r="F38" s="394"/>
      <c r="G38" s="395"/>
      <c r="H38" s="396"/>
      <c r="I38" s="396"/>
      <c r="J38" s="396"/>
      <c r="K38" s="397"/>
      <c r="L38" s="395"/>
      <c r="M38" s="396"/>
      <c r="N38" s="397"/>
      <c r="O38" s="395"/>
      <c r="P38" s="396"/>
      <c r="Q38" s="397"/>
      <c r="R38" s="395"/>
      <c r="S38" s="398"/>
      <c r="T38" s="394"/>
      <c r="U38" s="344"/>
      <c r="V38" s="329" t="str">
        <f t="shared" si="0"/>
        <v/>
      </c>
      <c r="W38" s="329" t="str">
        <f t="shared" si="1"/>
        <v/>
      </c>
      <c r="X38" s="329" t="str">
        <f t="shared" si="2"/>
        <v/>
      </c>
      <c r="Y38" s="329" t="str">
        <f t="shared" si="3"/>
        <v/>
      </c>
    </row>
    <row r="39" spans="1:25" ht="42.75">
      <c r="A39" s="316">
        <v>25</v>
      </c>
      <c r="B39" s="316">
        <v>1</v>
      </c>
      <c r="C39" s="344"/>
      <c r="D39" s="372" t="s">
        <v>1752</v>
      </c>
      <c r="E39" s="382">
        <v>3376350</v>
      </c>
      <c r="F39" s="321" t="s">
        <v>1659</v>
      </c>
      <c r="G39" s="322">
        <v>1</v>
      </c>
      <c r="H39" s="323">
        <v>1</v>
      </c>
      <c r="I39" s="323">
        <v>0</v>
      </c>
      <c r="J39" s="323">
        <v>0</v>
      </c>
      <c r="K39" s="323">
        <v>0</v>
      </c>
      <c r="L39" s="322">
        <v>1</v>
      </c>
      <c r="M39" s="323">
        <v>1</v>
      </c>
      <c r="N39" s="324">
        <v>1</v>
      </c>
      <c r="O39" s="322">
        <v>0</v>
      </c>
      <c r="P39" s="323">
        <v>1</v>
      </c>
      <c r="Q39" s="325">
        <v>1</v>
      </c>
      <c r="R39" s="326">
        <v>1</v>
      </c>
      <c r="S39" s="325">
        <v>1</v>
      </c>
      <c r="T39" s="321">
        <v>1</v>
      </c>
      <c r="U39" s="330" t="s">
        <v>1958</v>
      </c>
      <c r="V39" s="329" t="str">
        <f t="shared" si="0"/>
        <v>ü</v>
      </c>
      <c r="W39" s="329" t="str">
        <f t="shared" si="1"/>
        <v/>
      </c>
      <c r="X39" s="329" t="str">
        <f t="shared" si="2"/>
        <v/>
      </c>
      <c r="Y39" s="329" t="str">
        <f t="shared" si="3"/>
        <v/>
      </c>
    </row>
    <row r="40" spans="1:25" ht="28.5">
      <c r="A40" s="316">
        <f>A39+1</f>
        <v>26</v>
      </c>
      <c r="B40" s="316">
        <v>1</v>
      </c>
      <c r="C40" s="344"/>
      <c r="D40" s="399" t="s">
        <v>1753</v>
      </c>
      <c r="E40" s="400">
        <v>50000</v>
      </c>
      <c r="F40" s="334" t="s">
        <v>1658</v>
      </c>
      <c r="G40" s="335">
        <v>0</v>
      </c>
      <c r="H40" s="336">
        <v>0</v>
      </c>
      <c r="I40" s="336">
        <v>0</v>
      </c>
      <c r="J40" s="336">
        <v>0</v>
      </c>
      <c r="K40" s="337">
        <v>0</v>
      </c>
      <c r="L40" s="335">
        <v>0</v>
      </c>
      <c r="M40" s="336">
        <v>0</v>
      </c>
      <c r="N40" s="337">
        <v>0</v>
      </c>
      <c r="O40" s="335">
        <v>0</v>
      </c>
      <c r="P40" s="336">
        <v>0</v>
      </c>
      <c r="Q40" s="337">
        <v>0</v>
      </c>
      <c r="R40" s="335">
        <v>0</v>
      </c>
      <c r="S40" s="338">
        <v>0</v>
      </c>
      <c r="T40" s="334">
        <v>0</v>
      </c>
      <c r="U40" s="401" t="s">
        <v>1957</v>
      </c>
      <c r="V40" s="329" t="str">
        <f t="shared" ref="V40:V71" si="6">IF($F40="Y",$Z$4,"")</f>
        <v/>
      </c>
      <c r="W40" s="329" t="str">
        <f t="shared" ref="W40:W71" si="7">IF(F40="F",$Z$4,"")</f>
        <v/>
      </c>
      <c r="X40" s="329" t="str">
        <f t="shared" ref="X40:X71" si="8">IF(F40="L",$Z$4,"")</f>
        <v/>
      </c>
      <c r="Y40" s="329" t="str">
        <f t="shared" ref="Y40:Y71" si="9">IF(F40="N",$Z$4,"")</f>
        <v>ü</v>
      </c>
    </row>
    <row r="41" spans="1:25" ht="25.5" customHeight="1">
      <c r="A41" s="316">
        <f>A40+1</f>
        <v>27</v>
      </c>
      <c r="B41" s="316">
        <v>1</v>
      </c>
      <c r="C41" s="344"/>
      <c r="D41" s="372" t="s">
        <v>1754</v>
      </c>
      <c r="E41" s="373">
        <v>2624500</v>
      </c>
      <c r="F41" s="321" t="s">
        <v>1659</v>
      </c>
      <c r="G41" s="322">
        <v>1</v>
      </c>
      <c r="H41" s="323">
        <v>1</v>
      </c>
      <c r="I41" s="323">
        <v>0</v>
      </c>
      <c r="J41" s="323">
        <v>0</v>
      </c>
      <c r="K41" s="323">
        <v>0</v>
      </c>
      <c r="L41" s="322">
        <v>1</v>
      </c>
      <c r="M41" s="323">
        <v>1</v>
      </c>
      <c r="N41" s="324">
        <v>1</v>
      </c>
      <c r="O41" s="322">
        <v>1</v>
      </c>
      <c r="P41" s="323">
        <v>1</v>
      </c>
      <c r="Q41" s="325">
        <v>1</v>
      </c>
      <c r="R41" s="326">
        <v>1</v>
      </c>
      <c r="S41" s="325">
        <v>1</v>
      </c>
      <c r="T41" s="321">
        <v>1</v>
      </c>
      <c r="U41" s="330" t="s">
        <v>1960</v>
      </c>
      <c r="V41" s="329" t="str">
        <f t="shared" si="6"/>
        <v>ü</v>
      </c>
      <c r="W41" s="329" t="str">
        <f t="shared" si="7"/>
        <v/>
      </c>
      <c r="X41" s="329" t="str">
        <f t="shared" si="8"/>
        <v/>
      </c>
      <c r="Y41" s="329" t="str">
        <f t="shared" si="9"/>
        <v/>
      </c>
    </row>
    <row r="42" spans="1:25" ht="25.5" customHeight="1">
      <c r="A42" s="316"/>
      <c r="B42" s="316"/>
      <c r="C42" s="344"/>
      <c r="D42" s="376" t="s">
        <v>1755</v>
      </c>
      <c r="E42" s="402">
        <v>500000</v>
      </c>
      <c r="F42" s="342"/>
      <c r="G42" s="385"/>
      <c r="H42" s="386"/>
      <c r="I42" s="386"/>
      <c r="J42" s="386"/>
      <c r="K42" s="387"/>
      <c r="L42" s="385"/>
      <c r="M42" s="386"/>
      <c r="N42" s="387"/>
      <c r="O42" s="385"/>
      <c r="P42" s="386"/>
      <c r="Q42" s="387"/>
      <c r="R42" s="385"/>
      <c r="S42" s="388"/>
      <c r="T42" s="342"/>
      <c r="U42" s="330"/>
      <c r="V42" s="329" t="str">
        <f t="shared" si="6"/>
        <v/>
      </c>
      <c r="W42" s="329" t="str">
        <f t="shared" si="7"/>
        <v/>
      </c>
      <c r="X42" s="329" t="str">
        <f t="shared" si="8"/>
        <v/>
      </c>
      <c r="Y42" s="329" t="str">
        <f t="shared" si="9"/>
        <v/>
      </c>
    </row>
    <row r="43" spans="1:25" ht="25.5" customHeight="1">
      <c r="A43" s="316">
        <v>28</v>
      </c>
      <c r="B43" s="316">
        <v>1</v>
      </c>
      <c r="C43" s="344"/>
      <c r="D43" s="372" t="s">
        <v>1756</v>
      </c>
      <c r="E43" s="382">
        <v>500000</v>
      </c>
      <c r="F43" s="321" t="s">
        <v>1658</v>
      </c>
      <c r="G43" s="322">
        <v>1</v>
      </c>
      <c r="H43" s="323">
        <v>0</v>
      </c>
      <c r="I43" s="323">
        <v>0</v>
      </c>
      <c r="J43" s="323">
        <v>0</v>
      </c>
      <c r="K43" s="324">
        <v>0</v>
      </c>
      <c r="L43" s="322">
        <v>1</v>
      </c>
      <c r="M43" s="323">
        <v>1</v>
      </c>
      <c r="N43" s="324">
        <v>1</v>
      </c>
      <c r="O43" s="322">
        <v>0</v>
      </c>
      <c r="P43" s="323">
        <v>1</v>
      </c>
      <c r="Q43" s="324">
        <v>1</v>
      </c>
      <c r="R43" s="322">
        <v>0</v>
      </c>
      <c r="S43" s="325">
        <v>0</v>
      </c>
      <c r="T43" s="321">
        <v>0</v>
      </c>
      <c r="U43" s="330" t="s">
        <v>1655</v>
      </c>
      <c r="V43" s="329" t="str">
        <f t="shared" si="6"/>
        <v/>
      </c>
      <c r="W43" s="329" t="str">
        <f t="shared" si="7"/>
        <v/>
      </c>
      <c r="X43" s="329" t="str">
        <f t="shared" si="8"/>
        <v/>
      </c>
      <c r="Y43" s="329" t="str">
        <f t="shared" si="9"/>
        <v>ü</v>
      </c>
    </row>
    <row r="44" spans="1:25" ht="25.5" customHeight="1">
      <c r="A44" s="316"/>
      <c r="B44" s="316"/>
      <c r="C44" s="344"/>
      <c r="D44" s="383" t="s">
        <v>1757</v>
      </c>
      <c r="E44" s="384">
        <f>SUM(E41:E43)</f>
        <v>3624500</v>
      </c>
      <c r="F44" s="342"/>
      <c r="G44" s="385"/>
      <c r="H44" s="386"/>
      <c r="I44" s="386"/>
      <c r="J44" s="386"/>
      <c r="K44" s="387"/>
      <c r="L44" s="385"/>
      <c r="M44" s="386"/>
      <c r="N44" s="387"/>
      <c r="O44" s="385"/>
      <c r="P44" s="386"/>
      <c r="Q44" s="387"/>
      <c r="R44" s="385"/>
      <c r="S44" s="388"/>
      <c r="T44" s="342"/>
      <c r="U44" s="330"/>
      <c r="V44" s="329" t="str">
        <f t="shared" si="6"/>
        <v/>
      </c>
      <c r="W44" s="329" t="str">
        <f t="shared" si="7"/>
        <v/>
      </c>
      <c r="X44" s="329" t="str">
        <f t="shared" si="8"/>
        <v/>
      </c>
      <c r="Y44" s="329" t="str">
        <f t="shared" si="9"/>
        <v/>
      </c>
    </row>
    <row r="45" spans="1:25" ht="25.5" customHeight="1">
      <c r="A45" s="316">
        <v>29</v>
      </c>
      <c r="B45" s="316">
        <v>1</v>
      </c>
      <c r="C45" s="344"/>
      <c r="D45" s="372" t="s">
        <v>1758</v>
      </c>
      <c r="E45" s="382">
        <v>180000</v>
      </c>
      <c r="F45" s="321" t="s">
        <v>1658</v>
      </c>
      <c r="G45" s="322">
        <v>0</v>
      </c>
      <c r="H45" s="323">
        <v>0</v>
      </c>
      <c r="I45" s="323">
        <v>0</v>
      </c>
      <c r="J45" s="323">
        <v>0</v>
      </c>
      <c r="K45" s="374">
        <v>0</v>
      </c>
      <c r="L45" s="322">
        <v>1</v>
      </c>
      <c r="M45" s="323">
        <v>1</v>
      </c>
      <c r="N45" s="324">
        <v>0</v>
      </c>
      <c r="O45" s="322">
        <v>0</v>
      </c>
      <c r="P45" s="323">
        <v>1</v>
      </c>
      <c r="Q45" s="324">
        <v>1</v>
      </c>
      <c r="R45" s="322">
        <v>0</v>
      </c>
      <c r="S45" s="325">
        <v>0</v>
      </c>
      <c r="T45" s="321">
        <v>0</v>
      </c>
      <c r="U45" s="330" t="s">
        <v>1959</v>
      </c>
      <c r="V45" s="329" t="str">
        <f t="shared" si="6"/>
        <v/>
      </c>
      <c r="W45" s="329" t="str">
        <f t="shared" si="7"/>
        <v/>
      </c>
      <c r="X45" s="329" t="str">
        <f t="shared" si="8"/>
        <v/>
      </c>
      <c r="Y45" s="329" t="str">
        <f t="shared" si="9"/>
        <v>ü</v>
      </c>
    </row>
    <row r="46" spans="1:25" ht="25.5" customHeight="1">
      <c r="A46" s="316">
        <f>A45+1</f>
        <v>30</v>
      </c>
      <c r="B46" s="316">
        <v>1</v>
      </c>
      <c r="C46" s="344"/>
      <c r="D46" s="399" t="s">
        <v>1759</v>
      </c>
      <c r="E46" s="403">
        <v>426600</v>
      </c>
      <c r="F46" s="334" t="s">
        <v>1658</v>
      </c>
      <c r="G46" s="335">
        <v>0</v>
      </c>
      <c r="H46" s="336">
        <v>0</v>
      </c>
      <c r="I46" s="336">
        <v>0</v>
      </c>
      <c r="J46" s="336">
        <v>0</v>
      </c>
      <c r="K46" s="337">
        <v>0</v>
      </c>
      <c r="L46" s="335">
        <v>0</v>
      </c>
      <c r="M46" s="336">
        <v>0</v>
      </c>
      <c r="N46" s="337">
        <v>0</v>
      </c>
      <c r="O46" s="335">
        <v>0</v>
      </c>
      <c r="P46" s="336">
        <v>0</v>
      </c>
      <c r="Q46" s="337">
        <v>0</v>
      </c>
      <c r="R46" s="335">
        <v>0</v>
      </c>
      <c r="S46" s="338">
        <v>0</v>
      </c>
      <c r="T46" s="334">
        <v>0</v>
      </c>
      <c r="U46" s="401" t="s">
        <v>1015</v>
      </c>
      <c r="V46" s="329" t="str">
        <f t="shared" si="6"/>
        <v/>
      </c>
      <c r="W46" s="329" t="str">
        <f t="shared" si="7"/>
        <v/>
      </c>
      <c r="X46" s="329" t="str">
        <f t="shared" si="8"/>
        <v/>
      </c>
      <c r="Y46" s="329" t="str">
        <f t="shared" si="9"/>
        <v>ü</v>
      </c>
    </row>
    <row r="47" spans="1:25" ht="28.5">
      <c r="A47" s="316">
        <f>A46+1</f>
        <v>31</v>
      </c>
      <c r="B47" s="316">
        <v>1</v>
      </c>
      <c r="C47" s="344"/>
      <c r="D47" s="372" t="s">
        <v>1760</v>
      </c>
      <c r="E47" s="382">
        <v>300000</v>
      </c>
      <c r="F47" s="321" t="s">
        <v>1658</v>
      </c>
      <c r="G47" s="322">
        <v>1</v>
      </c>
      <c r="H47" s="323">
        <v>0</v>
      </c>
      <c r="I47" s="323">
        <v>0</v>
      </c>
      <c r="J47" s="323">
        <v>0</v>
      </c>
      <c r="K47" s="324">
        <v>0</v>
      </c>
      <c r="L47" s="322">
        <v>1</v>
      </c>
      <c r="M47" s="323">
        <v>1</v>
      </c>
      <c r="N47" s="324">
        <v>1</v>
      </c>
      <c r="O47" s="322">
        <v>0</v>
      </c>
      <c r="P47" s="323">
        <v>1</v>
      </c>
      <c r="Q47" s="324">
        <v>1</v>
      </c>
      <c r="R47" s="322">
        <v>0</v>
      </c>
      <c r="S47" s="325">
        <v>0</v>
      </c>
      <c r="T47" s="321">
        <v>0</v>
      </c>
      <c r="U47" s="330" t="s">
        <v>1655</v>
      </c>
      <c r="V47" s="329" t="str">
        <f t="shared" si="6"/>
        <v/>
      </c>
      <c r="W47" s="329" t="str">
        <f t="shared" si="7"/>
        <v/>
      </c>
      <c r="X47" s="329" t="str">
        <f t="shared" si="8"/>
        <v/>
      </c>
      <c r="Y47" s="329" t="str">
        <f t="shared" si="9"/>
        <v>ü</v>
      </c>
    </row>
    <row r="48" spans="1:25" ht="25.5" customHeight="1">
      <c r="A48" s="316"/>
      <c r="B48" s="316"/>
      <c r="C48" s="344"/>
      <c r="D48" s="383" t="s">
        <v>1761</v>
      </c>
      <c r="E48" s="384">
        <f>SUM(E49:E53)</f>
        <v>13800000</v>
      </c>
      <c r="F48" s="342"/>
      <c r="G48" s="385"/>
      <c r="H48" s="386"/>
      <c r="I48" s="386"/>
      <c r="J48" s="386"/>
      <c r="K48" s="387"/>
      <c r="L48" s="385"/>
      <c r="M48" s="386"/>
      <c r="N48" s="387"/>
      <c r="O48" s="385"/>
      <c r="P48" s="386"/>
      <c r="Q48" s="387"/>
      <c r="R48" s="385"/>
      <c r="S48" s="388"/>
      <c r="T48" s="342"/>
      <c r="U48" s="330"/>
      <c r="V48" s="329" t="str">
        <f t="shared" si="6"/>
        <v/>
      </c>
      <c r="W48" s="329" t="str">
        <f t="shared" si="7"/>
        <v/>
      </c>
      <c r="X48" s="329" t="str">
        <f t="shared" si="8"/>
        <v/>
      </c>
      <c r="Y48" s="329" t="str">
        <f t="shared" si="9"/>
        <v/>
      </c>
    </row>
    <row r="49" spans="1:25" ht="25.5" customHeight="1">
      <c r="A49" s="316">
        <v>32</v>
      </c>
      <c r="B49" s="316">
        <v>1</v>
      </c>
      <c r="C49" s="344"/>
      <c r="D49" s="372" t="s">
        <v>1762</v>
      </c>
      <c r="E49" s="382">
        <v>5000000</v>
      </c>
      <c r="F49" s="321" t="s">
        <v>1658</v>
      </c>
      <c r="G49" s="322">
        <v>1</v>
      </c>
      <c r="H49" s="323">
        <v>0</v>
      </c>
      <c r="I49" s="323">
        <v>0</v>
      </c>
      <c r="J49" s="323">
        <v>0</v>
      </c>
      <c r="K49" s="324">
        <v>0</v>
      </c>
      <c r="L49" s="322">
        <v>1</v>
      </c>
      <c r="M49" s="323">
        <v>1</v>
      </c>
      <c r="N49" s="324">
        <v>1</v>
      </c>
      <c r="O49" s="322">
        <v>0</v>
      </c>
      <c r="P49" s="323">
        <v>1</v>
      </c>
      <c r="Q49" s="324">
        <v>1</v>
      </c>
      <c r="R49" s="322">
        <v>0</v>
      </c>
      <c r="S49" s="325">
        <v>0</v>
      </c>
      <c r="T49" s="321">
        <v>0</v>
      </c>
      <c r="U49" s="330" t="s">
        <v>1961</v>
      </c>
      <c r="V49" s="329" t="str">
        <f t="shared" si="6"/>
        <v/>
      </c>
      <c r="W49" s="329" t="str">
        <f t="shared" si="7"/>
        <v/>
      </c>
      <c r="X49" s="329" t="str">
        <f t="shared" si="8"/>
        <v/>
      </c>
      <c r="Y49" s="329" t="str">
        <f t="shared" si="9"/>
        <v>ü</v>
      </c>
    </row>
    <row r="50" spans="1:25" ht="25.5" customHeight="1">
      <c r="A50" s="316">
        <f>A49+1</f>
        <v>33</v>
      </c>
      <c r="B50" s="316">
        <v>1</v>
      </c>
      <c r="C50" s="344"/>
      <c r="D50" s="372" t="s">
        <v>1763</v>
      </c>
      <c r="E50" s="382">
        <v>1000000</v>
      </c>
      <c r="F50" s="321" t="s">
        <v>1658</v>
      </c>
      <c r="G50" s="322">
        <v>1</v>
      </c>
      <c r="H50" s="323">
        <v>0</v>
      </c>
      <c r="I50" s="323">
        <v>0</v>
      </c>
      <c r="J50" s="323">
        <v>0</v>
      </c>
      <c r="K50" s="324">
        <v>0</v>
      </c>
      <c r="L50" s="322">
        <v>1</v>
      </c>
      <c r="M50" s="323">
        <v>1</v>
      </c>
      <c r="N50" s="324">
        <v>1</v>
      </c>
      <c r="O50" s="322">
        <v>0</v>
      </c>
      <c r="P50" s="323">
        <v>1</v>
      </c>
      <c r="Q50" s="324">
        <v>1</v>
      </c>
      <c r="R50" s="322">
        <v>0</v>
      </c>
      <c r="S50" s="325">
        <v>0</v>
      </c>
      <c r="T50" s="321">
        <v>0</v>
      </c>
      <c r="U50" s="330" t="s">
        <v>1963</v>
      </c>
      <c r="V50" s="329" t="str">
        <f t="shared" si="6"/>
        <v/>
      </c>
      <c r="W50" s="329" t="str">
        <f t="shared" si="7"/>
        <v/>
      </c>
      <c r="X50" s="329" t="str">
        <f t="shared" si="8"/>
        <v/>
      </c>
      <c r="Y50" s="329" t="str">
        <f t="shared" si="9"/>
        <v>ü</v>
      </c>
    </row>
    <row r="51" spans="1:25" ht="25.5" customHeight="1">
      <c r="A51" s="316">
        <f>A50+1</f>
        <v>34</v>
      </c>
      <c r="B51" s="316">
        <v>1</v>
      </c>
      <c r="C51" s="344"/>
      <c r="D51" s="372" t="s">
        <v>1764</v>
      </c>
      <c r="E51" s="373">
        <v>1800000</v>
      </c>
      <c r="F51" s="321" t="s">
        <v>1658</v>
      </c>
      <c r="G51" s="322">
        <v>1</v>
      </c>
      <c r="H51" s="323">
        <v>0</v>
      </c>
      <c r="I51" s="323">
        <v>0</v>
      </c>
      <c r="J51" s="323">
        <v>0</v>
      </c>
      <c r="K51" s="324">
        <v>0</v>
      </c>
      <c r="L51" s="322">
        <v>1</v>
      </c>
      <c r="M51" s="323">
        <v>1</v>
      </c>
      <c r="N51" s="324">
        <v>1</v>
      </c>
      <c r="O51" s="322">
        <v>0</v>
      </c>
      <c r="P51" s="323">
        <v>1</v>
      </c>
      <c r="Q51" s="324">
        <v>1</v>
      </c>
      <c r="R51" s="322">
        <v>0</v>
      </c>
      <c r="S51" s="325">
        <v>0</v>
      </c>
      <c r="T51" s="321">
        <v>0</v>
      </c>
      <c r="U51" s="330" t="s">
        <v>1963</v>
      </c>
      <c r="V51" s="329" t="str">
        <f t="shared" si="6"/>
        <v/>
      </c>
      <c r="W51" s="329" t="str">
        <f t="shared" si="7"/>
        <v/>
      </c>
      <c r="X51" s="329" t="str">
        <f t="shared" si="8"/>
        <v/>
      </c>
      <c r="Y51" s="329" t="str">
        <f t="shared" si="9"/>
        <v>ü</v>
      </c>
    </row>
    <row r="52" spans="1:25" ht="25.5" customHeight="1">
      <c r="A52" s="316">
        <f>A51+1</f>
        <v>35</v>
      </c>
      <c r="B52" s="316">
        <v>1</v>
      </c>
      <c r="C52" s="344"/>
      <c r="D52" s="372" t="s">
        <v>1765</v>
      </c>
      <c r="E52" s="373">
        <v>2000000</v>
      </c>
      <c r="F52" s="321" t="s">
        <v>1657</v>
      </c>
      <c r="G52" s="322">
        <v>1</v>
      </c>
      <c r="H52" s="323">
        <v>1</v>
      </c>
      <c r="I52" s="323">
        <v>0</v>
      </c>
      <c r="J52" s="323">
        <v>0</v>
      </c>
      <c r="K52" s="324">
        <v>0</v>
      </c>
      <c r="L52" s="322">
        <v>1</v>
      </c>
      <c r="M52" s="323">
        <v>1</v>
      </c>
      <c r="N52" s="324">
        <v>1</v>
      </c>
      <c r="O52" s="322">
        <v>0</v>
      </c>
      <c r="P52" s="323">
        <v>1</v>
      </c>
      <c r="Q52" s="324">
        <v>1</v>
      </c>
      <c r="R52" s="322">
        <v>1</v>
      </c>
      <c r="S52" s="325">
        <v>1</v>
      </c>
      <c r="T52" s="321">
        <v>1</v>
      </c>
      <c r="U52" s="330" t="s">
        <v>1779</v>
      </c>
      <c r="V52" s="329" t="str">
        <f t="shared" si="6"/>
        <v/>
      </c>
      <c r="W52" s="329" t="str">
        <f t="shared" si="7"/>
        <v>ü</v>
      </c>
      <c r="X52" s="329" t="str">
        <f t="shared" si="8"/>
        <v/>
      </c>
      <c r="Y52" s="329" t="str">
        <f t="shared" si="9"/>
        <v/>
      </c>
    </row>
    <row r="53" spans="1:25" ht="25.5" customHeight="1">
      <c r="A53" s="316">
        <f>A52+1</f>
        <v>36</v>
      </c>
      <c r="B53" s="316">
        <v>1</v>
      </c>
      <c r="C53" s="344"/>
      <c r="D53" s="399" t="s">
        <v>1766</v>
      </c>
      <c r="E53" s="404">
        <v>4000000</v>
      </c>
      <c r="F53" s="334" t="s">
        <v>1658</v>
      </c>
      <c r="G53" s="335">
        <v>0</v>
      </c>
      <c r="H53" s="336">
        <v>0</v>
      </c>
      <c r="I53" s="336">
        <v>0</v>
      </c>
      <c r="J53" s="336">
        <v>0</v>
      </c>
      <c r="K53" s="337">
        <v>0</v>
      </c>
      <c r="L53" s="335">
        <v>0</v>
      </c>
      <c r="M53" s="336">
        <v>0</v>
      </c>
      <c r="N53" s="337">
        <v>0</v>
      </c>
      <c r="O53" s="335">
        <v>0</v>
      </c>
      <c r="P53" s="336">
        <v>0</v>
      </c>
      <c r="Q53" s="337">
        <v>0</v>
      </c>
      <c r="R53" s="335">
        <v>0</v>
      </c>
      <c r="S53" s="338">
        <v>0</v>
      </c>
      <c r="T53" s="334">
        <v>0</v>
      </c>
      <c r="U53" s="401" t="s">
        <v>1962</v>
      </c>
      <c r="V53" s="329" t="str">
        <f t="shared" si="6"/>
        <v/>
      </c>
      <c r="W53" s="329" t="str">
        <f t="shared" si="7"/>
        <v/>
      </c>
      <c r="X53" s="329" t="str">
        <f t="shared" si="8"/>
        <v/>
      </c>
      <c r="Y53" s="329" t="str">
        <f t="shared" si="9"/>
        <v>ü</v>
      </c>
    </row>
    <row r="54" spans="1:25" ht="25.5" customHeight="1">
      <c r="A54" s="316"/>
      <c r="B54" s="316"/>
      <c r="C54" s="344"/>
      <c r="D54" s="383" t="s">
        <v>1767</v>
      </c>
      <c r="E54" s="384">
        <v>2700000</v>
      </c>
      <c r="F54" s="342"/>
      <c r="G54" s="385"/>
      <c r="H54" s="386"/>
      <c r="I54" s="386"/>
      <c r="J54" s="386"/>
      <c r="K54" s="387"/>
      <c r="L54" s="385"/>
      <c r="M54" s="386"/>
      <c r="N54" s="387"/>
      <c r="O54" s="385"/>
      <c r="P54" s="386"/>
      <c r="Q54" s="387"/>
      <c r="R54" s="385"/>
      <c r="S54" s="388"/>
      <c r="T54" s="342"/>
      <c r="U54" s="330"/>
      <c r="V54" s="329" t="str">
        <f t="shared" si="6"/>
        <v/>
      </c>
      <c r="W54" s="329" t="str">
        <f t="shared" si="7"/>
        <v/>
      </c>
      <c r="X54" s="329" t="str">
        <f t="shared" si="8"/>
        <v/>
      </c>
      <c r="Y54" s="329" t="str">
        <f t="shared" si="9"/>
        <v/>
      </c>
    </row>
    <row r="55" spans="1:25" ht="25.5" customHeight="1">
      <c r="A55" s="316">
        <v>37</v>
      </c>
      <c r="B55" s="316">
        <v>1</v>
      </c>
      <c r="C55" s="344"/>
      <c r="D55" s="399" t="s">
        <v>1768</v>
      </c>
      <c r="E55" s="404">
        <v>2700000</v>
      </c>
      <c r="F55" s="334" t="s">
        <v>1658</v>
      </c>
      <c r="G55" s="335">
        <v>0</v>
      </c>
      <c r="H55" s="336">
        <v>0</v>
      </c>
      <c r="I55" s="336">
        <v>0</v>
      </c>
      <c r="J55" s="336">
        <v>0</v>
      </c>
      <c r="K55" s="337">
        <v>0</v>
      </c>
      <c r="L55" s="335">
        <v>0</v>
      </c>
      <c r="M55" s="336">
        <v>0</v>
      </c>
      <c r="N55" s="337">
        <v>0</v>
      </c>
      <c r="O55" s="335">
        <v>0</v>
      </c>
      <c r="P55" s="336">
        <v>0</v>
      </c>
      <c r="Q55" s="337">
        <v>0</v>
      </c>
      <c r="R55" s="335">
        <v>0</v>
      </c>
      <c r="S55" s="338">
        <v>0</v>
      </c>
      <c r="T55" s="334">
        <v>0</v>
      </c>
      <c r="U55" s="401" t="s">
        <v>1962</v>
      </c>
      <c r="V55" s="329" t="str">
        <f t="shared" si="6"/>
        <v/>
      </c>
      <c r="W55" s="329" t="str">
        <f t="shared" si="7"/>
        <v/>
      </c>
      <c r="X55" s="329" t="str">
        <f t="shared" si="8"/>
        <v/>
      </c>
      <c r="Y55" s="329" t="str">
        <f t="shared" si="9"/>
        <v>ü</v>
      </c>
    </row>
    <row r="56" spans="1:25" ht="25.5" customHeight="1">
      <c r="A56" s="316"/>
      <c r="B56" s="316"/>
      <c r="C56" s="344"/>
      <c r="D56" s="383" t="s">
        <v>1769</v>
      </c>
      <c r="E56" s="384">
        <v>500000</v>
      </c>
      <c r="F56" s="342"/>
      <c r="G56" s="385"/>
      <c r="H56" s="386"/>
      <c r="I56" s="386"/>
      <c r="J56" s="386"/>
      <c r="K56" s="387"/>
      <c r="L56" s="385"/>
      <c r="M56" s="386"/>
      <c r="N56" s="387"/>
      <c r="O56" s="385"/>
      <c r="P56" s="386"/>
      <c r="Q56" s="387"/>
      <c r="R56" s="385"/>
      <c r="S56" s="388"/>
      <c r="T56" s="342"/>
      <c r="U56" s="330"/>
      <c r="V56" s="329" t="str">
        <f t="shared" si="6"/>
        <v/>
      </c>
      <c r="W56" s="329" t="str">
        <f t="shared" si="7"/>
        <v/>
      </c>
      <c r="X56" s="329" t="str">
        <f t="shared" si="8"/>
        <v/>
      </c>
      <c r="Y56" s="329" t="str">
        <f t="shared" si="9"/>
        <v/>
      </c>
    </row>
    <row r="57" spans="1:25" ht="25.5" customHeight="1">
      <c r="A57" s="316">
        <v>38</v>
      </c>
      <c r="B57" s="316">
        <v>1</v>
      </c>
      <c r="C57" s="344"/>
      <c r="D57" s="372" t="s">
        <v>1964</v>
      </c>
      <c r="E57" s="373">
        <v>500000</v>
      </c>
      <c r="F57" s="321" t="s">
        <v>1659</v>
      </c>
      <c r="G57" s="322">
        <v>1</v>
      </c>
      <c r="H57" s="323">
        <v>1</v>
      </c>
      <c r="I57" s="323">
        <v>0</v>
      </c>
      <c r="J57" s="323">
        <v>0</v>
      </c>
      <c r="K57" s="323">
        <v>0</v>
      </c>
      <c r="L57" s="322">
        <v>1</v>
      </c>
      <c r="M57" s="323">
        <v>1</v>
      </c>
      <c r="N57" s="324">
        <v>1</v>
      </c>
      <c r="O57" s="322">
        <v>0</v>
      </c>
      <c r="P57" s="323">
        <v>1</v>
      </c>
      <c r="Q57" s="325">
        <v>1</v>
      </c>
      <c r="R57" s="326">
        <v>1</v>
      </c>
      <c r="S57" s="325">
        <v>1</v>
      </c>
      <c r="T57" s="321">
        <v>1</v>
      </c>
      <c r="U57" s="330" t="s">
        <v>1965</v>
      </c>
      <c r="V57" s="329" t="str">
        <f t="shared" si="6"/>
        <v>ü</v>
      </c>
      <c r="W57" s="329" t="str">
        <f t="shared" si="7"/>
        <v/>
      </c>
      <c r="X57" s="329" t="str">
        <f t="shared" si="8"/>
        <v/>
      </c>
      <c r="Y57" s="329" t="str">
        <f t="shared" si="9"/>
        <v/>
      </c>
    </row>
    <row r="58" spans="1:25" ht="28.5">
      <c r="A58" s="316">
        <f>A57+1</f>
        <v>39</v>
      </c>
      <c r="B58" s="316">
        <v>2</v>
      </c>
      <c r="C58" s="344" t="s">
        <v>1683</v>
      </c>
      <c r="D58" s="375" t="s">
        <v>1684</v>
      </c>
      <c r="E58" s="373">
        <v>15000000</v>
      </c>
      <c r="F58" s="321" t="s">
        <v>1659</v>
      </c>
      <c r="G58" s="322">
        <v>1</v>
      </c>
      <c r="H58" s="323">
        <v>1</v>
      </c>
      <c r="I58" s="323">
        <v>0</v>
      </c>
      <c r="J58" s="323">
        <v>0</v>
      </c>
      <c r="K58" s="323">
        <v>0</v>
      </c>
      <c r="L58" s="322">
        <v>1</v>
      </c>
      <c r="M58" s="323">
        <v>1</v>
      </c>
      <c r="N58" s="324">
        <v>1</v>
      </c>
      <c r="O58" s="322">
        <v>0</v>
      </c>
      <c r="P58" s="323">
        <v>1</v>
      </c>
      <c r="Q58" s="325">
        <v>1</v>
      </c>
      <c r="R58" s="326">
        <v>1</v>
      </c>
      <c r="S58" s="325">
        <v>1</v>
      </c>
      <c r="T58" s="321">
        <v>1</v>
      </c>
      <c r="U58" s="330" t="s">
        <v>1685</v>
      </c>
      <c r="V58" s="329" t="str">
        <f t="shared" si="6"/>
        <v>ü</v>
      </c>
      <c r="W58" s="329" t="str">
        <f t="shared" si="7"/>
        <v/>
      </c>
      <c r="X58" s="329" t="str">
        <f t="shared" si="8"/>
        <v/>
      </c>
      <c r="Y58" s="329" t="str">
        <f t="shared" si="9"/>
        <v/>
      </c>
    </row>
    <row r="59" spans="1:25" ht="25.5" customHeight="1">
      <c r="A59" s="316">
        <f>A58+1</f>
        <v>40</v>
      </c>
      <c r="B59" s="316">
        <v>2</v>
      </c>
      <c r="C59" s="344"/>
      <c r="D59" s="375" t="s">
        <v>1686</v>
      </c>
      <c r="E59" s="373">
        <v>2500000</v>
      </c>
      <c r="F59" s="321" t="s">
        <v>1658</v>
      </c>
      <c r="G59" s="322">
        <v>1</v>
      </c>
      <c r="H59" s="323">
        <v>0</v>
      </c>
      <c r="I59" s="323">
        <v>0</v>
      </c>
      <c r="J59" s="323">
        <v>0</v>
      </c>
      <c r="K59" s="324">
        <v>0</v>
      </c>
      <c r="L59" s="322">
        <v>1</v>
      </c>
      <c r="M59" s="323">
        <v>1</v>
      </c>
      <c r="N59" s="324">
        <v>1</v>
      </c>
      <c r="O59" s="322">
        <v>0</v>
      </c>
      <c r="P59" s="323">
        <v>1</v>
      </c>
      <c r="Q59" s="324">
        <v>1</v>
      </c>
      <c r="R59" s="322">
        <v>0</v>
      </c>
      <c r="S59" s="325">
        <v>0</v>
      </c>
      <c r="T59" s="321">
        <v>0</v>
      </c>
      <c r="U59" s="330" t="s">
        <v>254</v>
      </c>
      <c r="V59" s="329" t="str">
        <f t="shared" si="6"/>
        <v/>
      </c>
      <c r="W59" s="329" t="str">
        <f t="shared" si="7"/>
        <v/>
      </c>
      <c r="X59" s="329" t="str">
        <f t="shared" si="8"/>
        <v/>
      </c>
      <c r="Y59" s="329" t="str">
        <f t="shared" si="9"/>
        <v>ü</v>
      </c>
    </row>
    <row r="60" spans="1:25" ht="25.5" customHeight="1">
      <c r="A60" s="316">
        <f>A59+1</f>
        <v>41</v>
      </c>
      <c r="B60" s="316">
        <v>2</v>
      </c>
      <c r="C60" s="344"/>
      <c r="D60" s="332" t="s">
        <v>1687</v>
      </c>
      <c r="E60" s="405">
        <v>23839366</v>
      </c>
      <c r="F60" s="297" t="s">
        <v>1659</v>
      </c>
      <c r="G60" s="298">
        <v>1</v>
      </c>
      <c r="H60" s="299">
        <v>1</v>
      </c>
      <c r="I60" s="299">
        <v>1</v>
      </c>
      <c r="J60" s="299">
        <v>0</v>
      </c>
      <c r="K60" s="299">
        <v>0</v>
      </c>
      <c r="L60" s="298">
        <v>1</v>
      </c>
      <c r="M60" s="299">
        <v>1</v>
      </c>
      <c r="N60" s="300">
        <v>1</v>
      </c>
      <c r="O60" s="298">
        <v>0</v>
      </c>
      <c r="P60" s="299">
        <v>1</v>
      </c>
      <c r="Q60" s="301">
        <v>1</v>
      </c>
      <c r="R60" s="302">
        <v>1</v>
      </c>
      <c r="S60" s="301">
        <v>1</v>
      </c>
      <c r="T60" s="303">
        <v>1</v>
      </c>
      <c r="U60" s="401" t="s">
        <v>1688</v>
      </c>
      <c r="V60" s="329" t="str">
        <f t="shared" si="6"/>
        <v>ü</v>
      </c>
      <c r="W60" s="329" t="str">
        <f t="shared" si="7"/>
        <v/>
      </c>
      <c r="X60" s="329" t="str">
        <f t="shared" si="8"/>
        <v/>
      </c>
      <c r="Y60" s="329" t="str">
        <f t="shared" si="9"/>
        <v/>
      </c>
    </row>
    <row r="61" spans="1:25" ht="28.5">
      <c r="A61" s="316"/>
      <c r="B61" s="316"/>
      <c r="C61" s="344"/>
      <c r="D61" s="406" t="s">
        <v>1689</v>
      </c>
      <c r="E61" s="407">
        <v>7500000</v>
      </c>
      <c r="F61" s="387"/>
      <c r="G61" s="385"/>
      <c r="H61" s="386"/>
      <c r="I61" s="386"/>
      <c r="J61" s="386"/>
      <c r="K61" s="387"/>
      <c r="L61" s="385"/>
      <c r="M61" s="386"/>
      <c r="N61" s="387"/>
      <c r="O61" s="385"/>
      <c r="P61" s="386"/>
      <c r="Q61" s="387"/>
      <c r="R61" s="385"/>
      <c r="S61" s="388"/>
      <c r="T61" s="342"/>
      <c r="U61" s="330"/>
      <c r="V61" s="329" t="str">
        <f t="shared" si="6"/>
        <v/>
      </c>
      <c r="W61" s="329" t="str">
        <f t="shared" si="7"/>
        <v/>
      </c>
      <c r="X61" s="329" t="str">
        <f t="shared" si="8"/>
        <v/>
      </c>
      <c r="Y61" s="329" t="str">
        <f t="shared" si="9"/>
        <v/>
      </c>
    </row>
    <row r="62" spans="1:25" ht="25.5" customHeight="1">
      <c r="A62" s="316">
        <v>42</v>
      </c>
      <c r="B62" s="316">
        <v>2</v>
      </c>
      <c r="C62" s="344"/>
      <c r="D62" s="349" t="s">
        <v>982</v>
      </c>
      <c r="E62" s="408">
        <v>2500000</v>
      </c>
      <c r="F62" s="316" t="s">
        <v>1659</v>
      </c>
      <c r="G62" s="317">
        <v>1</v>
      </c>
      <c r="H62" s="378">
        <v>1</v>
      </c>
      <c r="I62" s="378">
        <v>0</v>
      </c>
      <c r="J62" s="378">
        <v>0</v>
      </c>
      <c r="K62" s="378">
        <v>0</v>
      </c>
      <c r="L62" s="317">
        <v>1</v>
      </c>
      <c r="M62" s="378">
        <v>1</v>
      </c>
      <c r="N62" s="380">
        <v>1</v>
      </c>
      <c r="O62" s="317">
        <v>0</v>
      </c>
      <c r="P62" s="378">
        <v>1</v>
      </c>
      <c r="Q62" s="381">
        <v>1</v>
      </c>
      <c r="R62" s="409">
        <v>1</v>
      </c>
      <c r="S62" s="381">
        <v>1</v>
      </c>
      <c r="T62" s="316">
        <v>1</v>
      </c>
      <c r="U62" s="344" t="s">
        <v>983</v>
      </c>
      <c r="V62" s="329" t="str">
        <f t="shared" si="6"/>
        <v>ü</v>
      </c>
      <c r="W62" s="329" t="str">
        <f t="shared" si="7"/>
        <v/>
      </c>
      <c r="X62" s="329" t="str">
        <f t="shared" si="8"/>
        <v/>
      </c>
      <c r="Y62" s="329" t="str">
        <f t="shared" si="9"/>
        <v/>
      </c>
    </row>
    <row r="63" spans="1:25" ht="25.5" customHeight="1">
      <c r="A63" s="316">
        <f>A62+1</f>
        <v>43</v>
      </c>
      <c r="B63" s="316">
        <v>2</v>
      </c>
      <c r="C63" s="344"/>
      <c r="D63" s="349" t="s">
        <v>984</v>
      </c>
      <c r="E63" s="408">
        <v>2500000</v>
      </c>
      <c r="F63" s="316" t="s">
        <v>1659</v>
      </c>
      <c r="G63" s="317">
        <v>1</v>
      </c>
      <c r="H63" s="378">
        <v>1</v>
      </c>
      <c r="I63" s="378">
        <v>0</v>
      </c>
      <c r="J63" s="378">
        <v>0</v>
      </c>
      <c r="K63" s="378">
        <v>0</v>
      </c>
      <c r="L63" s="317">
        <v>1</v>
      </c>
      <c r="M63" s="378">
        <v>1</v>
      </c>
      <c r="N63" s="380">
        <v>1</v>
      </c>
      <c r="O63" s="317">
        <v>0</v>
      </c>
      <c r="P63" s="378">
        <v>1</v>
      </c>
      <c r="Q63" s="381">
        <v>1</v>
      </c>
      <c r="R63" s="409">
        <v>1</v>
      </c>
      <c r="S63" s="381">
        <v>1</v>
      </c>
      <c r="T63" s="316">
        <v>1</v>
      </c>
      <c r="U63" s="344" t="s">
        <v>985</v>
      </c>
      <c r="V63" s="329" t="str">
        <f t="shared" si="6"/>
        <v>ü</v>
      </c>
      <c r="W63" s="329" t="str">
        <f t="shared" si="7"/>
        <v/>
      </c>
      <c r="X63" s="329" t="str">
        <f t="shared" si="8"/>
        <v/>
      </c>
      <c r="Y63" s="329" t="str">
        <f t="shared" si="9"/>
        <v/>
      </c>
    </row>
    <row r="64" spans="1:25" ht="25.5" customHeight="1">
      <c r="A64" s="316">
        <f>A63+1</f>
        <v>44</v>
      </c>
      <c r="B64" s="316">
        <v>2</v>
      </c>
      <c r="C64" s="344"/>
      <c r="D64" s="349" t="s">
        <v>986</v>
      </c>
      <c r="E64" s="408">
        <v>2500000</v>
      </c>
      <c r="F64" s="316" t="s">
        <v>1659</v>
      </c>
      <c r="G64" s="317">
        <v>1</v>
      </c>
      <c r="H64" s="378">
        <v>1</v>
      </c>
      <c r="I64" s="378">
        <v>0</v>
      </c>
      <c r="J64" s="378">
        <v>0</v>
      </c>
      <c r="K64" s="378">
        <v>0</v>
      </c>
      <c r="L64" s="317">
        <v>1</v>
      </c>
      <c r="M64" s="378">
        <v>1</v>
      </c>
      <c r="N64" s="380">
        <v>1</v>
      </c>
      <c r="O64" s="317">
        <v>0</v>
      </c>
      <c r="P64" s="378">
        <v>1</v>
      </c>
      <c r="Q64" s="381">
        <v>1</v>
      </c>
      <c r="R64" s="409">
        <v>1</v>
      </c>
      <c r="S64" s="381">
        <v>1</v>
      </c>
      <c r="T64" s="316">
        <v>1</v>
      </c>
      <c r="U64" s="344" t="s">
        <v>985</v>
      </c>
      <c r="V64" s="329" t="str">
        <f t="shared" si="6"/>
        <v>ü</v>
      </c>
      <c r="W64" s="329" t="str">
        <f t="shared" si="7"/>
        <v/>
      </c>
      <c r="X64" s="329" t="str">
        <f t="shared" si="8"/>
        <v/>
      </c>
      <c r="Y64" s="329" t="str">
        <f t="shared" si="9"/>
        <v/>
      </c>
    </row>
    <row r="65" spans="1:25" ht="28.5">
      <c r="A65" s="316"/>
      <c r="B65" s="316"/>
      <c r="C65" s="319" t="s">
        <v>987</v>
      </c>
      <c r="D65" s="410" t="s">
        <v>988</v>
      </c>
      <c r="E65" s="411">
        <f>SUM(E66:E85)</f>
        <v>112347500</v>
      </c>
      <c r="F65" s="397"/>
      <c r="G65" s="395"/>
      <c r="H65" s="396"/>
      <c r="I65" s="396"/>
      <c r="J65" s="396"/>
      <c r="K65" s="397"/>
      <c r="L65" s="395"/>
      <c r="M65" s="396"/>
      <c r="N65" s="397"/>
      <c r="O65" s="395"/>
      <c r="P65" s="396"/>
      <c r="Q65" s="397"/>
      <c r="R65" s="395"/>
      <c r="S65" s="398"/>
      <c r="T65" s="394"/>
      <c r="U65" s="344"/>
      <c r="V65" s="329" t="str">
        <f t="shared" si="6"/>
        <v/>
      </c>
      <c r="W65" s="329" t="str">
        <f t="shared" si="7"/>
        <v/>
      </c>
      <c r="X65" s="329" t="str">
        <f t="shared" si="8"/>
        <v/>
      </c>
      <c r="Y65" s="329" t="str">
        <f t="shared" si="9"/>
        <v/>
      </c>
    </row>
    <row r="66" spans="1:25" ht="25.5" customHeight="1">
      <c r="A66" s="316">
        <v>45</v>
      </c>
      <c r="B66" s="316">
        <v>3</v>
      </c>
      <c r="C66" s="344"/>
      <c r="D66" s="412" t="s">
        <v>989</v>
      </c>
      <c r="E66" s="413">
        <v>7000000</v>
      </c>
      <c r="F66" s="321" t="s">
        <v>1659</v>
      </c>
      <c r="G66" s="322">
        <v>1</v>
      </c>
      <c r="H66" s="323">
        <v>1</v>
      </c>
      <c r="I66" s="323">
        <v>0</v>
      </c>
      <c r="J66" s="323">
        <v>0</v>
      </c>
      <c r="K66" s="323">
        <v>0</v>
      </c>
      <c r="L66" s="322">
        <v>1</v>
      </c>
      <c r="M66" s="323">
        <v>1</v>
      </c>
      <c r="N66" s="324">
        <v>1</v>
      </c>
      <c r="O66" s="322">
        <v>0</v>
      </c>
      <c r="P66" s="323">
        <v>1</v>
      </c>
      <c r="Q66" s="325">
        <v>1</v>
      </c>
      <c r="R66" s="326">
        <v>1</v>
      </c>
      <c r="S66" s="325">
        <v>1</v>
      </c>
      <c r="T66" s="321">
        <v>1</v>
      </c>
      <c r="U66" s="389" t="s">
        <v>1953</v>
      </c>
      <c r="V66" s="329" t="str">
        <f t="shared" si="6"/>
        <v>ü</v>
      </c>
      <c r="W66" s="329" t="str">
        <f t="shared" si="7"/>
        <v/>
      </c>
      <c r="X66" s="329" t="str">
        <f t="shared" si="8"/>
        <v/>
      </c>
      <c r="Y66" s="329" t="str">
        <f t="shared" si="9"/>
        <v/>
      </c>
    </row>
    <row r="67" spans="1:25" ht="25.5" customHeight="1">
      <c r="A67" s="316">
        <f t="shared" ref="A67:A85" si="10">A66+1</f>
        <v>46</v>
      </c>
      <c r="B67" s="316">
        <v>3</v>
      </c>
      <c r="C67" s="344"/>
      <c r="D67" s="412" t="s">
        <v>990</v>
      </c>
      <c r="E67" s="413">
        <v>20000000</v>
      </c>
      <c r="F67" s="324" t="s">
        <v>1659</v>
      </c>
      <c r="G67" s="322">
        <v>1</v>
      </c>
      <c r="H67" s="323">
        <v>1</v>
      </c>
      <c r="I67" s="323">
        <v>0</v>
      </c>
      <c r="J67" s="323">
        <v>0</v>
      </c>
      <c r="K67" s="323">
        <v>0</v>
      </c>
      <c r="L67" s="322">
        <v>1</v>
      </c>
      <c r="M67" s="323">
        <v>1</v>
      </c>
      <c r="N67" s="324">
        <v>1</v>
      </c>
      <c r="O67" s="322">
        <v>0</v>
      </c>
      <c r="P67" s="323">
        <v>1</v>
      </c>
      <c r="Q67" s="325">
        <v>1</v>
      </c>
      <c r="R67" s="326">
        <v>1</v>
      </c>
      <c r="S67" s="325">
        <v>1</v>
      </c>
      <c r="T67" s="321">
        <v>1</v>
      </c>
      <c r="U67" s="389" t="s">
        <v>1953</v>
      </c>
      <c r="V67" s="329" t="str">
        <f t="shared" si="6"/>
        <v>ü</v>
      </c>
      <c r="W67" s="329" t="str">
        <f t="shared" si="7"/>
        <v/>
      </c>
      <c r="X67" s="329" t="str">
        <f t="shared" si="8"/>
        <v/>
      </c>
      <c r="Y67" s="329" t="str">
        <f t="shared" si="9"/>
        <v/>
      </c>
    </row>
    <row r="68" spans="1:25" ht="28.5">
      <c r="A68" s="316">
        <f t="shared" si="10"/>
        <v>47</v>
      </c>
      <c r="B68" s="316">
        <v>3</v>
      </c>
      <c r="C68" s="344"/>
      <c r="D68" s="412" t="s">
        <v>991</v>
      </c>
      <c r="E68" s="414">
        <v>46962500</v>
      </c>
      <c r="F68" s="324" t="s">
        <v>1657</v>
      </c>
      <c r="G68" s="322">
        <v>1</v>
      </c>
      <c r="H68" s="323">
        <v>1</v>
      </c>
      <c r="I68" s="323">
        <v>0</v>
      </c>
      <c r="J68" s="323">
        <v>0</v>
      </c>
      <c r="K68" s="323">
        <v>0</v>
      </c>
      <c r="L68" s="322">
        <v>1</v>
      </c>
      <c r="M68" s="323">
        <v>1</v>
      </c>
      <c r="N68" s="324">
        <v>1</v>
      </c>
      <c r="O68" s="322">
        <v>0</v>
      </c>
      <c r="P68" s="323">
        <v>1</v>
      </c>
      <c r="Q68" s="325">
        <v>1</v>
      </c>
      <c r="R68" s="326">
        <v>1</v>
      </c>
      <c r="S68" s="325">
        <v>1</v>
      </c>
      <c r="T68" s="321">
        <v>1</v>
      </c>
      <c r="U68" s="389" t="s">
        <v>992</v>
      </c>
      <c r="V68" s="329" t="str">
        <f t="shared" si="6"/>
        <v/>
      </c>
      <c r="W68" s="329" t="str">
        <f t="shared" si="7"/>
        <v>ü</v>
      </c>
      <c r="X68" s="329" t="str">
        <f t="shared" si="8"/>
        <v/>
      </c>
      <c r="Y68" s="329" t="str">
        <f t="shared" si="9"/>
        <v/>
      </c>
    </row>
    <row r="69" spans="1:25" ht="25.5" customHeight="1">
      <c r="A69" s="316">
        <f t="shared" si="10"/>
        <v>48</v>
      </c>
      <c r="B69" s="316">
        <v>3</v>
      </c>
      <c r="C69" s="344"/>
      <c r="D69" s="412" t="s">
        <v>993</v>
      </c>
      <c r="E69" s="414">
        <v>16000000</v>
      </c>
      <c r="F69" s="324" t="s">
        <v>1659</v>
      </c>
      <c r="G69" s="322">
        <v>1</v>
      </c>
      <c r="H69" s="323">
        <v>1</v>
      </c>
      <c r="I69" s="323">
        <v>0</v>
      </c>
      <c r="J69" s="323">
        <v>0</v>
      </c>
      <c r="K69" s="323">
        <v>0</v>
      </c>
      <c r="L69" s="322">
        <v>1</v>
      </c>
      <c r="M69" s="323">
        <v>1</v>
      </c>
      <c r="N69" s="324">
        <v>1</v>
      </c>
      <c r="O69" s="322">
        <v>0</v>
      </c>
      <c r="P69" s="323">
        <v>1</v>
      </c>
      <c r="Q69" s="325">
        <v>1</v>
      </c>
      <c r="R69" s="326">
        <v>1</v>
      </c>
      <c r="S69" s="325">
        <v>1</v>
      </c>
      <c r="T69" s="321">
        <v>1</v>
      </c>
      <c r="U69" s="389" t="s">
        <v>1953</v>
      </c>
      <c r="V69" s="329" t="str">
        <f t="shared" si="6"/>
        <v>ü</v>
      </c>
      <c r="W69" s="329" t="str">
        <f t="shared" si="7"/>
        <v/>
      </c>
      <c r="X69" s="329" t="str">
        <f t="shared" si="8"/>
        <v/>
      </c>
      <c r="Y69" s="329" t="str">
        <f t="shared" si="9"/>
        <v/>
      </c>
    </row>
    <row r="70" spans="1:25" ht="25.5" customHeight="1">
      <c r="A70" s="316">
        <f t="shared" si="10"/>
        <v>49</v>
      </c>
      <c r="B70" s="316">
        <v>3</v>
      </c>
      <c r="C70" s="344"/>
      <c r="D70" s="412" t="s">
        <v>994</v>
      </c>
      <c r="E70" s="414">
        <v>1900000</v>
      </c>
      <c r="F70" s="324" t="s">
        <v>1659</v>
      </c>
      <c r="G70" s="322">
        <v>1</v>
      </c>
      <c r="H70" s="323">
        <v>1</v>
      </c>
      <c r="I70" s="323">
        <v>0</v>
      </c>
      <c r="J70" s="323">
        <v>0</v>
      </c>
      <c r="K70" s="323">
        <v>0</v>
      </c>
      <c r="L70" s="322">
        <v>1</v>
      </c>
      <c r="M70" s="323">
        <v>1</v>
      </c>
      <c r="N70" s="324">
        <v>1</v>
      </c>
      <c r="O70" s="322">
        <v>0</v>
      </c>
      <c r="P70" s="323">
        <v>1</v>
      </c>
      <c r="Q70" s="325">
        <v>1</v>
      </c>
      <c r="R70" s="326">
        <v>1</v>
      </c>
      <c r="S70" s="325">
        <v>1</v>
      </c>
      <c r="T70" s="321">
        <v>1</v>
      </c>
      <c r="U70" s="389" t="s">
        <v>1953</v>
      </c>
      <c r="V70" s="329" t="str">
        <f t="shared" si="6"/>
        <v>ü</v>
      </c>
      <c r="W70" s="329" t="str">
        <f t="shared" si="7"/>
        <v/>
      </c>
      <c r="X70" s="329" t="str">
        <f t="shared" si="8"/>
        <v/>
      </c>
      <c r="Y70" s="329" t="str">
        <f t="shared" si="9"/>
        <v/>
      </c>
    </row>
    <row r="71" spans="1:25" ht="25.5" customHeight="1">
      <c r="A71" s="316">
        <f t="shared" si="10"/>
        <v>50</v>
      </c>
      <c r="B71" s="316">
        <v>3</v>
      </c>
      <c r="C71" s="344"/>
      <c r="D71" s="412" t="s">
        <v>995</v>
      </c>
      <c r="E71" s="414">
        <v>1900000</v>
      </c>
      <c r="F71" s="324" t="s">
        <v>1659</v>
      </c>
      <c r="G71" s="322">
        <v>1</v>
      </c>
      <c r="H71" s="323">
        <v>1</v>
      </c>
      <c r="I71" s="323">
        <v>0</v>
      </c>
      <c r="J71" s="323">
        <v>0</v>
      </c>
      <c r="K71" s="323">
        <v>0</v>
      </c>
      <c r="L71" s="322">
        <v>1</v>
      </c>
      <c r="M71" s="323">
        <v>1</v>
      </c>
      <c r="N71" s="324">
        <v>1</v>
      </c>
      <c r="O71" s="322">
        <v>0</v>
      </c>
      <c r="P71" s="323">
        <v>1</v>
      </c>
      <c r="Q71" s="325">
        <v>1</v>
      </c>
      <c r="R71" s="326">
        <v>1</v>
      </c>
      <c r="S71" s="325">
        <v>1</v>
      </c>
      <c r="T71" s="321">
        <v>1</v>
      </c>
      <c r="U71" s="389" t="s">
        <v>1953</v>
      </c>
      <c r="V71" s="329" t="str">
        <f t="shared" si="6"/>
        <v>ü</v>
      </c>
      <c r="W71" s="329" t="str">
        <f t="shared" si="7"/>
        <v/>
      </c>
      <c r="X71" s="329" t="str">
        <f t="shared" si="8"/>
        <v/>
      </c>
      <c r="Y71" s="329" t="str">
        <f t="shared" si="9"/>
        <v/>
      </c>
    </row>
    <row r="72" spans="1:25" ht="25.5" customHeight="1">
      <c r="A72" s="316">
        <f t="shared" si="10"/>
        <v>51</v>
      </c>
      <c r="B72" s="316">
        <v>3</v>
      </c>
      <c r="C72" s="344"/>
      <c r="D72" s="412" t="s">
        <v>996</v>
      </c>
      <c r="E72" s="414">
        <v>1160000</v>
      </c>
      <c r="F72" s="324" t="s">
        <v>1659</v>
      </c>
      <c r="G72" s="322">
        <v>1</v>
      </c>
      <c r="H72" s="323">
        <v>1</v>
      </c>
      <c r="I72" s="323">
        <v>0</v>
      </c>
      <c r="J72" s="323">
        <v>0</v>
      </c>
      <c r="K72" s="323">
        <v>0</v>
      </c>
      <c r="L72" s="322">
        <v>1</v>
      </c>
      <c r="M72" s="323">
        <v>1</v>
      </c>
      <c r="N72" s="324">
        <v>1</v>
      </c>
      <c r="O72" s="322">
        <v>0</v>
      </c>
      <c r="P72" s="323">
        <v>1</v>
      </c>
      <c r="Q72" s="325">
        <v>1</v>
      </c>
      <c r="R72" s="326">
        <v>1</v>
      </c>
      <c r="S72" s="325">
        <v>1</v>
      </c>
      <c r="T72" s="321">
        <v>1</v>
      </c>
      <c r="U72" s="389" t="s">
        <v>1953</v>
      </c>
      <c r="V72" s="329" t="str">
        <f t="shared" ref="V72:V103" si="11">IF($F72="Y",$Z$4,"")</f>
        <v>ü</v>
      </c>
      <c r="W72" s="329" t="str">
        <f t="shared" ref="W72:W103" si="12">IF(F72="F",$Z$4,"")</f>
        <v/>
      </c>
      <c r="X72" s="329" t="str">
        <f t="shared" ref="X72:X103" si="13">IF(F72="L",$Z$4,"")</f>
        <v/>
      </c>
      <c r="Y72" s="329" t="str">
        <f t="shared" ref="Y72:Y103" si="14">IF(F72="N",$Z$4,"")</f>
        <v/>
      </c>
    </row>
    <row r="73" spans="1:25" ht="25.5" customHeight="1">
      <c r="A73" s="316">
        <f t="shared" si="10"/>
        <v>52</v>
      </c>
      <c r="B73" s="316">
        <v>3</v>
      </c>
      <c r="C73" s="344"/>
      <c r="D73" s="412" t="s">
        <v>997</v>
      </c>
      <c r="E73" s="414">
        <v>1160000</v>
      </c>
      <c r="F73" s="324" t="s">
        <v>1659</v>
      </c>
      <c r="G73" s="322">
        <v>1</v>
      </c>
      <c r="H73" s="323">
        <v>1</v>
      </c>
      <c r="I73" s="323">
        <v>0</v>
      </c>
      <c r="J73" s="323">
        <v>0</v>
      </c>
      <c r="K73" s="323">
        <v>0</v>
      </c>
      <c r="L73" s="322">
        <v>1</v>
      </c>
      <c r="M73" s="323">
        <v>1</v>
      </c>
      <c r="N73" s="324">
        <v>1</v>
      </c>
      <c r="O73" s="322">
        <v>0</v>
      </c>
      <c r="P73" s="323">
        <v>1</v>
      </c>
      <c r="Q73" s="325">
        <v>1</v>
      </c>
      <c r="R73" s="326">
        <v>1</v>
      </c>
      <c r="S73" s="325">
        <v>1</v>
      </c>
      <c r="T73" s="321">
        <v>1</v>
      </c>
      <c r="U73" s="389" t="s">
        <v>1953</v>
      </c>
      <c r="V73" s="329" t="str">
        <f t="shared" si="11"/>
        <v>ü</v>
      </c>
      <c r="W73" s="329" t="str">
        <f t="shared" si="12"/>
        <v/>
      </c>
      <c r="X73" s="329" t="str">
        <f t="shared" si="13"/>
        <v/>
      </c>
      <c r="Y73" s="329" t="str">
        <f t="shared" si="14"/>
        <v/>
      </c>
    </row>
    <row r="74" spans="1:25" ht="25.5" customHeight="1">
      <c r="A74" s="316">
        <f t="shared" si="10"/>
        <v>53</v>
      </c>
      <c r="B74" s="316">
        <v>3</v>
      </c>
      <c r="C74" s="344"/>
      <c r="D74" s="412" t="s">
        <v>998</v>
      </c>
      <c r="E74" s="414">
        <v>1840000</v>
      </c>
      <c r="F74" s="324" t="s">
        <v>1659</v>
      </c>
      <c r="G74" s="322">
        <v>1</v>
      </c>
      <c r="H74" s="323">
        <v>1</v>
      </c>
      <c r="I74" s="323">
        <v>0</v>
      </c>
      <c r="J74" s="323">
        <v>0</v>
      </c>
      <c r="K74" s="323">
        <v>0</v>
      </c>
      <c r="L74" s="322">
        <v>1</v>
      </c>
      <c r="M74" s="323">
        <v>1</v>
      </c>
      <c r="N74" s="324">
        <v>1</v>
      </c>
      <c r="O74" s="322">
        <v>0</v>
      </c>
      <c r="P74" s="323">
        <v>1</v>
      </c>
      <c r="Q74" s="325">
        <v>1</v>
      </c>
      <c r="R74" s="326">
        <v>1</v>
      </c>
      <c r="S74" s="325">
        <v>1</v>
      </c>
      <c r="T74" s="321">
        <v>1</v>
      </c>
      <c r="U74" s="389" t="s">
        <v>1953</v>
      </c>
      <c r="V74" s="329" t="str">
        <f t="shared" si="11"/>
        <v>ü</v>
      </c>
      <c r="W74" s="329" t="str">
        <f t="shared" si="12"/>
        <v/>
      </c>
      <c r="X74" s="329" t="str">
        <f t="shared" si="13"/>
        <v/>
      </c>
      <c r="Y74" s="329" t="str">
        <f t="shared" si="14"/>
        <v/>
      </c>
    </row>
    <row r="75" spans="1:25" ht="25.5" customHeight="1">
      <c r="A75" s="316">
        <f t="shared" si="10"/>
        <v>54</v>
      </c>
      <c r="B75" s="316">
        <v>3</v>
      </c>
      <c r="C75" s="344"/>
      <c r="D75" s="412" t="s">
        <v>999</v>
      </c>
      <c r="E75" s="414">
        <v>1516000</v>
      </c>
      <c r="F75" s="324" t="s">
        <v>1659</v>
      </c>
      <c r="G75" s="322">
        <v>1</v>
      </c>
      <c r="H75" s="323">
        <v>1</v>
      </c>
      <c r="I75" s="323">
        <v>0</v>
      </c>
      <c r="J75" s="323">
        <v>0</v>
      </c>
      <c r="K75" s="323">
        <v>0</v>
      </c>
      <c r="L75" s="322">
        <v>1</v>
      </c>
      <c r="M75" s="323">
        <v>1</v>
      </c>
      <c r="N75" s="324">
        <v>1</v>
      </c>
      <c r="O75" s="322">
        <v>0</v>
      </c>
      <c r="P75" s="323">
        <v>1</v>
      </c>
      <c r="Q75" s="325">
        <v>1</v>
      </c>
      <c r="R75" s="326">
        <v>1</v>
      </c>
      <c r="S75" s="325">
        <v>1</v>
      </c>
      <c r="T75" s="321">
        <v>1</v>
      </c>
      <c r="U75" s="389" t="s">
        <v>1953</v>
      </c>
      <c r="V75" s="329" t="str">
        <f t="shared" si="11"/>
        <v>ü</v>
      </c>
      <c r="W75" s="329" t="str">
        <f t="shared" si="12"/>
        <v/>
      </c>
      <c r="X75" s="329" t="str">
        <f t="shared" si="13"/>
        <v/>
      </c>
      <c r="Y75" s="329" t="str">
        <f t="shared" si="14"/>
        <v/>
      </c>
    </row>
    <row r="76" spans="1:25" ht="25.5" customHeight="1">
      <c r="A76" s="316">
        <f t="shared" si="10"/>
        <v>55</v>
      </c>
      <c r="B76" s="316">
        <v>3</v>
      </c>
      <c r="C76" s="344"/>
      <c r="D76" s="412" t="s">
        <v>1000</v>
      </c>
      <c r="E76" s="414">
        <v>1500000</v>
      </c>
      <c r="F76" s="324" t="s">
        <v>1659</v>
      </c>
      <c r="G76" s="322">
        <v>1</v>
      </c>
      <c r="H76" s="323">
        <v>1</v>
      </c>
      <c r="I76" s="323">
        <v>0</v>
      </c>
      <c r="J76" s="323">
        <v>0</v>
      </c>
      <c r="K76" s="323">
        <v>0</v>
      </c>
      <c r="L76" s="322">
        <v>1</v>
      </c>
      <c r="M76" s="323">
        <v>1</v>
      </c>
      <c r="N76" s="324">
        <v>1</v>
      </c>
      <c r="O76" s="322">
        <v>0</v>
      </c>
      <c r="P76" s="323">
        <v>1</v>
      </c>
      <c r="Q76" s="325">
        <v>1</v>
      </c>
      <c r="R76" s="326">
        <v>1</v>
      </c>
      <c r="S76" s="325">
        <v>1</v>
      </c>
      <c r="T76" s="321">
        <v>1</v>
      </c>
      <c r="U76" s="389" t="s">
        <v>1953</v>
      </c>
      <c r="V76" s="329" t="str">
        <f t="shared" si="11"/>
        <v>ü</v>
      </c>
      <c r="W76" s="329" t="str">
        <f t="shared" si="12"/>
        <v/>
      </c>
      <c r="X76" s="329" t="str">
        <f t="shared" si="13"/>
        <v/>
      </c>
      <c r="Y76" s="329" t="str">
        <f t="shared" si="14"/>
        <v/>
      </c>
    </row>
    <row r="77" spans="1:25" ht="25.5" customHeight="1">
      <c r="A77" s="316">
        <f t="shared" si="10"/>
        <v>56</v>
      </c>
      <c r="B77" s="316">
        <v>3</v>
      </c>
      <c r="C77" s="344"/>
      <c r="D77" s="412" t="s">
        <v>1001</v>
      </c>
      <c r="E77" s="414">
        <v>900000</v>
      </c>
      <c r="F77" s="324" t="s">
        <v>1659</v>
      </c>
      <c r="G77" s="322">
        <v>1</v>
      </c>
      <c r="H77" s="323">
        <v>1</v>
      </c>
      <c r="I77" s="323">
        <v>0</v>
      </c>
      <c r="J77" s="323">
        <v>0</v>
      </c>
      <c r="K77" s="323">
        <v>0</v>
      </c>
      <c r="L77" s="322">
        <v>1</v>
      </c>
      <c r="M77" s="323">
        <v>1</v>
      </c>
      <c r="N77" s="324">
        <v>1</v>
      </c>
      <c r="O77" s="322">
        <v>0</v>
      </c>
      <c r="P77" s="323">
        <v>1</v>
      </c>
      <c r="Q77" s="325">
        <v>1</v>
      </c>
      <c r="R77" s="326">
        <v>1</v>
      </c>
      <c r="S77" s="325">
        <v>1</v>
      </c>
      <c r="T77" s="321">
        <v>1</v>
      </c>
      <c r="U77" s="389" t="s">
        <v>1953</v>
      </c>
      <c r="V77" s="329" t="str">
        <f t="shared" si="11"/>
        <v>ü</v>
      </c>
      <c r="W77" s="329" t="str">
        <f t="shared" si="12"/>
        <v/>
      </c>
      <c r="X77" s="329" t="str">
        <f t="shared" si="13"/>
        <v/>
      </c>
      <c r="Y77" s="329" t="str">
        <f t="shared" si="14"/>
        <v/>
      </c>
    </row>
    <row r="78" spans="1:25" ht="42.75">
      <c r="A78" s="316">
        <f t="shared" si="10"/>
        <v>57</v>
      </c>
      <c r="B78" s="316">
        <v>3</v>
      </c>
      <c r="C78" s="344"/>
      <c r="D78" s="412" t="s">
        <v>1002</v>
      </c>
      <c r="E78" s="414">
        <v>980000</v>
      </c>
      <c r="F78" s="324" t="s">
        <v>1659</v>
      </c>
      <c r="G78" s="322">
        <v>1</v>
      </c>
      <c r="H78" s="323">
        <v>1</v>
      </c>
      <c r="I78" s="323">
        <v>0</v>
      </c>
      <c r="J78" s="323">
        <v>0</v>
      </c>
      <c r="K78" s="323">
        <v>0</v>
      </c>
      <c r="L78" s="322">
        <v>1</v>
      </c>
      <c r="M78" s="323">
        <v>1</v>
      </c>
      <c r="N78" s="324">
        <v>1</v>
      </c>
      <c r="O78" s="322">
        <v>0</v>
      </c>
      <c r="P78" s="323">
        <v>1</v>
      </c>
      <c r="Q78" s="325">
        <v>1</v>
      </c>
      <c r="R78" s="326">
        <v>1</v>
      </c>
      <c r="S78" s="325">
        <v>1</v>
      </c>
      <c r="T78" s="321">
        <v>1</v>
      </c>
      <c r="U78" s="389" t="s">
        <v>1953</v>
      </c>
      <c r="V78" s="329" t="str">
        <f t="shared" si="11"/>
        <v>ü</v>
      </c>
      <c r="W78" s="329" t="str">
        <f t="shared" si="12"/>
        <v/>
      </c>
      <c r="X78" s="329" t="str">
        <f t="shared" si="13"/>
        <v/>
      </c>
      <c r="Y78" s="329" t="str">
        <f t="shared" si="14"/>
        <v/>
      </c>
    </row>
    <row r="79" spans="1:25" ht="42.75">
      <c r="A79" s="316">
        <f t="shared" si="10"/>
        <v>58</v>
      </c>
      <c r="B79" s="316">
        <v>3</v>
      </c>
      <c r="C79" s="344"/>
      <c r="D79" s="412" t="s">
        <v>1003</v>
      </c>
      <c r="E79" s="414">
        <v>990000</v>
      </c>
      <c r="F79" s="324" t="s">
        <v>1659</v>
      </c>
      <c r="G79" s="322">
        <v>1</v>
      </c>
      <c r="H79" s="323">
        <v>1</v>
      </c>
      <c r="I79" s="323">
        <v>0</v>
      </c>
      <c r="J79" s="323">
        <v>0</v>
      </c>
      <c r="K79" s="323">
        <v>0</v>
      </c>
      <c r="L79" s="322">
        <v>1</v>
      </c>
      <c r="M79" s="323">
        <v>1</v>
      </c>
      <c r="N79" s="324">
        <v>1</v>
      </c>
      <c r="O79" s="322">
        <v>0</v>
      </c>
      <c r="P79" s="323">
        <v>1</v>
      </c>
      <c r="Q79" s="325">
        <v>1</v>
      </c>
      <c r="R79" s="326">
        <v>1</v>
      </c>
      <c r="S79" s="325">
        <v>1</v>
      </c>
      <c r="T79" s="321">
        <v>1</v>
      </c>
      <c r="U79" s="389" t="s">
        <v>1953</v>
      </c>
      <c r="V79" s="329" t="str">
        <f t="shared" si="11"/>
        <v>ü</v>
      </c>
      <c r="W79" s="329" t="str">
        <f t="shared" si="12"/>
        <v/>
      </c>
      <c r="X79" s="329" t="str">
        <f t="shared" si="13"/>
        <v/>
      </c>
      <c r="Y79" s="329" t="str">
        <f t="shared" si="14"/>
        <v/>
      </c>
    </row>
    <row r="80" spans="1:25" ht="28.5">
      <c r="A80" s="316">
        <f t="shared" si="10"/>
        <v>59</v>
      </c>
      <c r="B80" s="316">
        <v>3</v>
      </c>
      <c r="C80" s="344"/>
      <c r="D80" s="412" t="s">
        <v>1004</v>
      </c>
      <c r="E80" s="414">
        <f>0.547*1000000</f>
        <v>547000</v>
      </c>
      <c r="F80" s="324" t="s">
        <v>1659</v>
      </c>
      <c r="G80" s="322">
        <v>1</v>
      </c>
      <c r="H80" s="323">
        <v>1</v>
      </c>
      <c r="I80" s="323">
        <v>0</v>
      </c>
      <c r="J80" s="323">
        <v>0</v>
      </c>
      <c r="K80" s="323">
        <v>0</v>
      </c>
      <c r="L80" s="322">
        <v>1</v>
      </c>
      <c r="M80" s="323">
        <v>1</v>
      </c>
      <c r="N80" s="324">
        <v>1</v>
      </c>
      <c r="O80" s="322">
        <v>0</v>
      </c>
      <c r="P80" s="323">
        <v>1</v>
      </c>
      <c r="Q80" s="325">
        <v>1</v>
      </c>
      <c r="R80" s="326">
        <v>1</v>
      </c>
      <c r="S80" s="325">
        <v>1</v>
      </c>
      <c r="T80" s="321">
        <v>1</v>
      </c>
      <c r="U80" s="389" t="s">
        <v>1953</v>
      </c>
      <c r="V80" s="329" t="str">
        <f t="shared" si="11"/>
        <v>ü</v>
      </c>
      <c r="W80" s="329" t="str">
        <f t="shared" si="12"/>
        <v/>
      </c>
      <c r="X80" s="329" t="str">
        <f t="shared" si="13"/>
        <v/>
      </c>
      <c r="Y80" s="329" t="str">
        <f t="shared" si="14"/>
        <v/>
      </c>
    </row>
    <row r="81" spans="1:25" ht="25.5" customHeight="1">
      <c r="A81" s="316">
        <f t="shared" si="10"/>
        <v>60</v>
      </c>
      <c r="B81" s="316">
        <v>3</v>
      </c>
      <c r="C81" s="344"/>
      <c r="D81" s="412" t="s">
        <v>1005</v>
      </c>
      <c r="E81" s="414">
        <v>1880000</v>
      </c>
      <c r="F81" s="324" t="s">
        <v>1659</v>
      </c>
      <c r="G81" s="322">
        <v>1</v>
      </c>
      <c r="H81" s="323">
        <v>1</v>
      </c>
      <c r="I81" s="323">
        <v>0</v>
      </c>
      <c r="J81" s="323">
        <v>0</v>
      </c>
      <c r="K81" s="323">
        <v>0</v>
      </c>
      <c r="L81" s="322">
        <v>1</v>
      </c>
      <c r="M81" s="323">
        <v>1</v>
      </c>
      <c r="N81" s="324">
        <v>1</v>
      </c>
      <c r="O81" s="322">
        <v>1</v>
      </c>
      <c r="P81" s="323">
        <v>1</v>
      </c>
      <c r="Q81" s="325">
        <v>1</v>
      </c>
      <c r="R81" s="326">
        <v>1</v>
      </c>
      <c r="S81" s="325">
        <v>1</v>
      </c>
      <c r="T81" s="321">
        <v>1</v>
      </c>
      <c r="U81" s="389" t="s">
        <v>1953</v>
      </c>
      <c r="V81" s="329" t="str">
        <f t="shared" si="11"/>
        <v>ü</v>
      </c>
      <c r="W81" s="329" t="str">
        <f t="shared" si="12"/>
        <v/>
      </c>
      <c r="X81" s="329" t="str">
        <f t="shared" si="13"/>
        <v/>
      </c>
      <c r="Y81" s="329" t="str">
        <f t="shared" si="14"/>
        <v/>
      </c>
    </row>
    <row r="82" spans="1:25" ht="25.5" customHeight="1">
      <c r="A82" s="316">
        <f t="shared" si="10"/>
        <v>61</v>
      </c>
      <c r="B82" s="316">
        <v>3</v>
      </c>
      <c r="C82" s="344"/>
      <c r="D82" s="412" t="s">
        <v>1006</v>
      </c>
      <c r="E82" s="414">
        <v>1840000</v>
      </c>
      <c r="F82" s="324" t="s">
        <v>1659</v>
      </c>
      <c r="G82" s="322">
        <v>1</v>
      </c>
      <c r="H82" s="323">
        <v>1</v>
      </c>
      <c r="I82" s="323">
        <v>0</v>
      </c>
      <c r="J82" s="323">
        <v>0</v>
      </c>
      <c r="K82" s="323">
        <v>0</v>
      </c>
      <c r="L82" s="322">
        <v>1</v>
      </c>
      <c r="M82" s="323">
        <v>1</v>
      </c>
      <c r="N82" s="324">
        <v>1</v>
      </c>
      <c r="O82" s="322">
        <v>1</v>
      </c>
      <c r="P82" s="323">
        <v>1</v>
      </c>
      <c r="Q82" s="325">
        <v>1</v>
      </c>
      <c r="R82" s="326">
        <v>1</v>
      </c>
      <c r="S82" s="325">
        <v>1</v>
      </c>
      <c r="T82" s="321">
        <v>1</v>
      </c>
      <c r="U82" s="389" t="s">
        <v>1953</v>
      </c>
      <c r="V82" s="329" t="str">
        <f t="shared" si="11"/>
        <v>ü</v>
      </c>
      <c r="W82" s="329" t="str">
        <f t="shared" si="12"/>
        <v/>
      </c>
      <c r="X82" s="329" t="str">
        <f t="shared" si="13"/>
        <v/>
      </c>
      <c r="Y82" s="329" t="str">
        <f t="shared" si="14"/>
        <v/>
      </c>
    </row>
    <row r="83" spans="1:25" ht="25.5" customHeight="1">
      <c r="A83" s="316">
        <f t="shared" si="10"/>
        <v>62</v>
      </c>
      <c r="B83" s="316">
        <v>3</v>
      </c>
      <c r="C83" s="344"/>
      <c r="D83" s="415" t="s">
        <v>1007</v>
      </c>
      <c r="E83" s="414">
        <v>3000000</v>
      </c>
      <c r="F83" s="324" t="s">
        <v>1659</v>
      </c>
      <c r="G83" s="322">
        <v>1</v>
      </c>
      <c r="H83" s="323">
        <v>1</v>
      </c>
      <c r="I83" s="323">
        <v>0</v>
      </c>
      <c r="J83" s="323">
        <v>0</v>
      </c>
      <c r="K83" s="323">
        <v>0</v>
      </c>
      <c r="L83" s="322">
        <v>1</v>
      </c>
      <c r="M83" s="323">
        <v>1</v>
      </c>
      <c r="N83" s="324">
        <v>1</v>
      </c>
      <c r="O83" s="322">
        <v>1</v>
      </c>
      <c r="P83" s="323">
        <v>1</v>
      </c>
      <c r="Q83" s="325">
        <v>1</v>
      </c>
      <c r="R83" s="326">
        <v>1</v>
      </c>
      <c r="S83" s="325">
        <v>1</v>
      </c>
      <c r="T83" s="321">
        <v>1</v>
      </c>
      <c r="U83" s="389" t="s">
        <v>1953</v>
      </c>
      <c r="V83" s="329" t="str">
        <f t="shared" si="11"/>
        <v>ü</v>
      </c>
      <c r="W83" s="329" t="str">
        <f t="shared" si="12"/>
        <v/>
      </c>
      <c r="X83" s="329" t="str">
        <f t="shared" si="13"/>
        <v/>
      </c>
      <c r="Y83" s="329" t="str">
        <f t="shared" si="14"/>
        <v/>
      </c>
    </row>
    <row r="84" spans="1:25" ht="25.5" customHeight="1">
      <c r="A84" s="316">
        <f t="shared" si="10"/>
        <v>63</v>
      </c>
      <c r="B84" s="316">
        <v>3</v>
      </c>
      <c r="C84" s="344"/>
      <c r="D84" s="415" t="s">
        <v>1008</v>
      </c>
      <c r="E84" s="414">
        <v>200000</v>
      </c>
      <c r="F84" s="324" t="s">
        <v>1659</v>
      </c>
      <c r="G84" s="322">
        <v>1</v>
      </c>
      <c r="H84" s="323">
        <v>1</v>
      </c>
      <c r="I84" s="323">
        <v>0</v>
      </c>
      <c r="J84" s="323">
        <v>0</v>
      </c>
      <c r="K84" s="323">
        <v>0</v>
      </c>
      <c r="L84" s="322">
        <v>1</v>
      </c>
      <c r="M84" s="323">
        <v>1</v>
      </c>
      <c r="N84" s="324">
        <v>1</v>
      </c>
      <c r="O84" s="322">
        <v>0</v>
      </c>
      <c r="P84" s="323">
        <v>1</v>
      </c>
      <c r="Q84" s="325">
        <v>1</v>
      </c>
      <c r="R84" s="326">
        <v>1</v>
      </c>
      <c r="S84" s="325">
        <v>1</v>
      </c>
      <c r="T84" s="321">
        <v>1</v>
      </c>
      <c r="U84" s="389" t="s">
        <v>1953</v>
      </c>
      <c r="V84" s="329" t="str">
        <f t="shared" si="11"/>
        <v>ü</v>
      </c>
      <c r="W84" s="329" t="str">
        <f t="shared" si="12"/>
        <v/>
      </c>
      <c r="X84" s="329" t="str">
        <f t="shared" si="13"/>
        <v/>
      </c>
      <c r="Y84" s="329" t="str">
        <f t="shared" si="14"/>
        <v/>
      </c>
    </row>
    <row r="85" spans="1:25" ht="25.5" customHeight="1">
      <c r="A85" s="316">
        <f t="shared" si="10"/>
        <v>64</v>
      </c>
      <c r="B85" s="316">
        <v>3</v>
      </c>
      <c r="C85" s="344"/>
      <c r="D85" s="415" t="s">
        <v>1009</v>
      </c>
      <c r="E85" s="414">
        <v>1072000</v>
      </c>
      <c r="F85" s="324" t="s">
        <v>1659</v>
      </c>
      <c r="G85" s="322">
        <v>1</v>
      </c>
      <c r="H85" s="323">
        <v>1</v>
      </c>
      <c r="I85" s="323">
        <v>0</v>
      </c>
      <c r="J85" s="323">
        <v>0</v>
      </c>
      <c r="K85" s="323">
        <v>0</v>
      </c>
      <c r="L85" s="322">
        <v>1</v>
      </c>
      <c r="M85" s="323">
        <v>1</v>
      </c>
      <c r="N85" s="324">
        <v>1</v>
      </c>
      <c r="O85" s="322">
        <v>1</v>
      </c>
      <c r="P85" s="323">
        <v>1</v>
      </c>
      <c r="Q85" s="325">
        <v>1</v>
      </c>
      <c r="R85" s="326">
        <v>1</v>
      </c>
      <c r="S85" s="325">
        <v>1</v>
      </c>
      <c r="T85" s="321">
        <v>1</v>
      </c>
      <c r="U85" s="389" t="s">
        <v>1953</v>
      </c>
      <c r="V85" s="329" t="str">
        <f t="shared" si="11"/>
        <v>ü</v>
      </c>
      <c r="W85" s="329" t="str">
        <f t="shared" si="12"/>
        <v/>
      </c>
      <c r="X85" s="329" t="str">
        <f t="shared" si="13"/>
        <v/>
      </c>
      <c r="Y85" s="329" t="str">
        <f t="shared" si="14"/>
        <v/>
      </c>
    </row>
    <row r="86" spans="1:25" ht="25.5" customHeight="1">
      <c r="A86" s="316"/>
      <c r="B86" s="316"/>
      <c r="C86" s="344"/>
      <c r="D86" s="376" t="s">
        <v>1010</v>
      </c>
      <c r="E86" s="411">
        <f>SUM(E87:E94)</f>
        <v>27851800</v>
      </c>
      <c r="F86" s="397"/>
      <c r="G86" s="395"/>
      <c r="H86" s="396"/>
      <c r="I86" s="396"/>
      <c r="J86" s="396"/>
      <c r="K86" s="397"/>
      <c r="L86" s="395"/>
      <c r="M86" s="396"/>
      <c r="N86" s="397"/>
      <c r="O86" s="395"/>
      <c r="P86" s="396"/>
      <c r="Q86" s="397"/>
      <c r="R86" s="395"/>
      <c r="S86" s="398"/>
      <c r="T86" s="394"/>
      <c r="U86" s="344"/>
      <c r="V86" s="329" t="str">
        <f t="shared" si="11"/>
        <v/>
      </c>
      <c r="W86" s="329" t="str">
        <f t="shared" si="12"/>
        <v/>
      </c>
      <c r="X86" s="329" t="str">
        <f t="shared" si="13"/>
        <v/>
      </c>
      <c r="Y86" s="329" t="str">
        <f t="shared" si="14"/>
        <v/>
      </c>
    </row>
    <row r="87" spans="1:25" ht="25.5" customHeight="1">
      <c r="A87" s="316">
        <v>65</v>
      </c>
      <c r="B87" s="316">
        <v>3</v>
      </c>
      <c r="C87" s="344"/>
      <c r="D87" s="399" t="s">
        <v>1011</v>
      </c>
      <c r="E87" s="416">
        <v>1530000</v>
      </c>
      <c r="F87" s="334" t="s">
        <v>1658</v>
      </c>
      <c r="G87" s="335">
        <v>0</v>
      </c>
      <c r="H87" s="336">
        <v>0</v>
      </c>
      <c r="I87" s="336">
        <v>0</v>
      </c>
      <c r="J87" s="336">
        <v>0</v>
      </c>
      <c r="K87" s="337">
        <v>0</v>
      </c>
      <c r="L87" s="335">
        <v>0</v>
      </c>
      <c r="M87" s="336">
        <v>0</v>
      </c>
      <c r="N87" s="337">
        <v>0</v>
      </c>
      <c r="O87" s="335">
        <v>0</v>
      </c>
      <c r="P87" s="336">
        <v>0</v>
      </c>
      <c r="Q87" s="337">
        <v>0</v>
      </c>
      <c r="R87" s="335">
        <v>0</v>
      </c>
      <c r="S87" s="338">
        <v>0</v>
      </c>
      <c r="T87" s="334">
        <v>0</v>
      </c>
      <c r="U87" s="401" t="s">
        <v>1012</v>
      </c>
      <c r="V87" s="329" t="str">
        <f t="shared" si="11"/>
        <v/>
      </c>
      <c r="W87" s="329" t="str">
        <f t="shared" si="12"/>
        <v/>
      </c>
      <c r="X87" s="329" t="str">
        <f t="shared" si="13"/>
        <v/>
      </c>
      <c r="Y87" s="329" t="str">
        <f t="shared" si="14"/>
        <v>ü</v>
      </c>
    </row>
    <row r="88" spans="1:25" ht="25.5" customHeight="1">
      <c r="A88" s="316">
        <f t="shared" ref="A88:A95" si="15">A87+1</f>
        <v>66</v>
      </c>
      <c r="B88" s="316">
        <v>3</v>
      </c>
      <c r="C88" s="344"/>
      <c r="D88" s="399" t="s">
        <v>1013</v>
      </c>
      <c r="E88" s="416">
        <v>1050000</v>
      </c>
      <c r="F88" s="334" t="s">
        <v>1658</v>
      </c>
      <c r="G88" s="335">
        <v>0</v>
      </c>
      <c r="H88" s="336">
        <v>0</v>
      </c>
      <c r="I88" s="336">
        <v>0</v>
      </c>
      <c r="J88" s="336">
        <v>0</v>
      </c>
      <c r="K88" s="337">
        <v>0</v>
      </c>
      <c r="L88" s="335">
        <v>0</v>
      </c>
      <c r="M88" s="336">
        <v>0</v>
      </c>
      <c r="N88" s="337">
        <v>0</v>
      </c>
      <c r="O88" s="335">
        <v>0</v>
      </c>
      <c r="P88" s="336">
        <v>0</v>
      </c>
      <c r="Q88" s="337">
        <v>0</v>
      </c>
      <c r="R88" s="335">
        <v>0</v>
      </c>
      <c r="S88" s="338">
        <v>0</v>
      </c>
      <c r="T88" s="334">
        <v>0</v>
      </c>
      <c r="U88" s="401" t="s">
        <v>1012</v>
      </c>
      <c r="V88" s="329" t="str">
        <f t="shared" si="11"/>
        <v/>
      </c>
      <c r="W88" s="329" t="str">
        <f t="shared" si="12"/>
        <v/>
      </c>
      <c r="X88" s="329" t="str">
        <f t="shared" si="13"/>
        <v/>
      </c>
      <c r="Y88" s="329" t="str">
        <f t="shared" si="14"/>
        <v>ü</v>
      </c>
    </row>
    <row r="89" spans="1:25" ht="25.5" customHeight="1">
      <c r="A89" s="316">
        <f t="shared" si="15"/>
        <v>67</v>
      </c>
      <c r="B89" s="316">
        <v>3</v>
      </c>
      <c r="C89" s="344"/>
      <c r="D89" s="417" t="s">
        <v>1014</v>
      </c>
      <c r="E89" s="416">
        <v>773400</v>
      </c>
      <c r="F89" s="334" t="s">
        <v>1658</v>
      </c>
      <c r="G89" s="335">
        <v>0</v>
      </c>
      <c r="H89" s="336">
        <v>0</v>
      </c>
      <c r="I89" s="336">
        <v>0</v>
      </c>
      <c r="J89" s="336">
        <v>0</v>
      </c>
      <c r="K89" s="337">
        <v>0</v>
      </c>
      <c r="L89" s="335">
        <v>0</v>
      </c>
      <c r="M89" s="336">
        <v>0</v>
      </c>
      <c r="N89" s="337">
        <v>0</v>
      </c>
      <c r="O89" s="335">
        <v>0</v>
      </c>
      <c r="P89" s="336">
        <v>0</v>
      </c>
      <c r="Q89" s="337">
        <v>0</v>
      </c>
      <c r="R89" s="335">
        <v>0</v>
      </c>
      <c r="S89" s="338">
        <v>0</v>
      </c>
      <c r="T89" s="334">
        <v>0</v>
      </c>
      <c r="U89" s="401" t="s">
        <v>1015</v>
      </c>
      <c r="V89" s="329" t="str">
        <f t="shared" si="11"/>
        <v/>
      </c>
      <c r="W89" s="329" t="str">
        <f t="shared" si="12"/>
        <v/>
      </c>
      <c r="X89" s="329" t="str">
        <f t="shared" si="13"/>
        <v/>
      </c>
      <c r="Y89" s="329" t="str">
        <f t="shared" si="14"/>
        <v>ü</v>
      </c>
    </row>
    <row r="90" spans="1:25" ht="25.5" customHeight="1">
      <c r="A90" s="316">
        <f t="shared" si="15"/>
        <v>68</v>
      </c>
      <c r="B90" s="316">
        <v>3</v>
      </c>
      <c r="C90" s="344"/>
      <c r="D90" s="415" t="s">
        <v>1770</v>
      </c>
      <c r="E90" s="414">
        <v>612000</v>
      </c>
      <c r="F90" s="321" t="s">
        <v>1658</v>
      </c>
      <c r="G90" s="322">
        <v>1</v>
      </c>
      <c r="H90" s="323">
        <v>0</v>
      </c>
      <c r="I90" s="323">
        <v>0</v>
      </c>
      <c r="J90" s="323">
        <v>0</v>
      </c>
      <c r="K90" s="324">
        <v>0</v>
      </c>
      <c r="L90" s="322">
        <v>1</v>
      </c>
      <c r="M90" s="323">
        <v>1</v>
      </c>
      <c r="N90" s="324">
        <v>1</v>
      </c>
      <c r="O90" s="322">
        <v>0</v>
      </c>
      <c r="P90" s="323">
        <v>1</v>
      </c>
      <c r="Q90" s="324">
        <v>1</v>
      </c>
      <c r="R90" s="322">
        <v>0</v>
      </c>
      <c r="S90" s="325">
        <v>0</v>
      </c>
      <c r="T90" s="321">
        <v>0</v>
      </c>
      <c r="U90" s="330" t="s">
        <v>1771</v>
      </c>
      <c r="V90" s="329" t="str">
        <f t="shared" si="11"/>
        <v/>
      </c>
      <c r="W90" s="329" t="str">
        <f t="shared" si="12"/>
        <v/>
      </c>
      <c r="X90" s="329" t="str">
        <f t="shared" si="13"/>
        <v/>
      </c>
      <c r="Y90" s="329" t="str">
        <f t="shared" si="14"/>
        <v>ü</v>
      </c>
    </row>
    <row r="91" spans="1:25" ht="25.5" customHeight="1">
      <c r="A91" s="316">
        <f t="shared" si="15"/>
        <v>69</v>
      </c>
      <c r="B91" s="316">
        <v>3</v>
      </c>
      <c r="C91" s="344"/>
      <c r="D91" s="375" t="s">
        <v>1772</v>
      </c>
      <c r="E91" s="418">
        <v>1286400</v>
      </c>
      <c r="F91" s="324" t="s">
        <v>1659</v>
      </c>
      <c r="G91" s="322">
        <v>1</v>
      </c>
      <c r="H91" s="323">
        <v>1</v>
      </c>
      <c r="I91" s="323">
        <v>0</v>
      </c>
      <c r="J91" s="323">
        <v>0</v>
      </c>
      <c r="K91" s="323">
        <v>0</v>
      </c>
      <c r="L91" s="322">
        <v>1</v>
      </c>
      <c r="M91" s="323">
        <v>1</v>
      </c>
      <c r="N91" s="324">
        <v>1</v>
      </c>
      <c r="O91" s="322">
        <v>1</v>
      </c>
      <c r="P91" s="323">
        <v>1</v>
      </c>
      <c r="Q91" s="325">
        <v>1</v>
      </c>
      <c r="R91" s="326">
        <v>1</v>
      </c>
      <c r="S91" s="325">
        <v>1</v>
      </c>
      <c r="T91" s="321">
        <v>1</v>
      </c>
      <c r="U91" s="330" t="s">
        <v>1773</v>
      </c>
      <c r="V91" s="329" t="str">
        <f t="shared" si="11"/>
        <v>ü</v>
      </c>
      <c r="W91" s="329" t="str">
        <f t="shared" si="12"/>
        <v/>
      </c>
      <c r="X91" s="329" t="str">
        <f t="shared" si="13"/>
        <v/>
      </c>
      <c r="Y91" s="329" t="str">
        <f t="shared" si="14"/>
        <v/>
      </c>
    </row>
    <row r="92" spans="1:25" ht="25.5" customHeight="1">
      <c r="A92" s="316">
        <f t="shared" si="15"/>
        <v>70</v>
      </c>
      <c r="B92" s="316">
        <v>3</v>
      </c>
      <c r="C92" s="344"/>
      <c r="D92" s="399" t="s">
        <v>1774</v>
      </c>
      <c r="E92" s="416">
        <v>600000</v>
      </c>
      <c r="F92" s="334" t="s">
        <v>1658</v>
      </c>
      <c r="G92" s="335">
        <v>0</v>
      </c>
      <c r="H92" s="336">
        <v>0</v>
      </c>
      <c r="I92" s="336">
        <v>0</v>
      </c>
      <c r="J92" s="336">
        <v>0</v>
      </c>
      <c r="K92" s="337">
        <v>0</v>
      </c>
      <c r="L92" s="335">
        <v>0</v>
      </c>
      <c r="M92" s="336">
        <v>0</v>
      </c>
      <c r="N92" s="337">
        <v>0</v>
      </c>
      <c r="O92" s="335">
        <v>0</v>
      </c>
      <c r="P92" s="336">
        <v>0</v>
      </c>
      <c r="Q92" s="337">
        <v>0</v>
      </c>
      <c r="R92" s="335">
        <v>0</v>
      </c>
      <c r="S92" s="338">
        <v>0</v>
      </c>
      <c r="T92" s="334">
        <v>0</v>
      </c>
      <c r="U92" s="401" t="s">
        <v>1012</v>
      </c>
      <c r="V92" s="329" t="str">
        <f t="shared" si="11"/>
        <v/>
      </c>
      <c r="W92" s="329" t="str">
        <f t="shared" si="12"/>
        <v/>
      </c>
      <c r="X92" s="329" t="str">
        <f t="shared" si="13"/>
        <v/>
      </c>
      <c r="Y92" s="329" t="str">
        <f t="shared" si="14"/>
        <v>ü</v>
      </c>
    </row>
    <row r="93" spans="1:25" ht="25.5" customHeight="1">
      <c r="A93" s="316">
        <f t="shared" si="15"/>
        <v>71</v>
      </c>
      <c r="B93" s="316">
        <v>3</v>
      </c>
      <c r="C93" s="344"/>
      <c r="D93" s="419" t="s">
        <v>1775</v>
      </c>
      <c r="E93" s="414">
        <v>2000000</v>
      </c>
      <c r="F93" s="321" t="s">
        <v>1658</v>
      </c>
      <c r="G93" s="322">
        <v>1</v>
      </c>
      <c r="H93" s="323">
        <v>0</v>
      </c>
      <c r="I93" s="323">
        <v>0</v>
      </c>
      <c r="J93" s="323">
        <v>0</v>
      </c>
      <c r="K93" s="324">
        <v>0</v>
      </c>
      <c r="L93" s="322">
        <v>1</v>
      </c>
      <c r="M93" s="323">
        <v>1</v>
      </c>
      <c r="N93" s="324">
        <v>1</v>
      </c>
      <c r="O93" s="322">
        <v>0</v>
      </c>
      <c r="P93" s="323">
        <v>1</v>
      </c>
      <c r="Q93" s="324">
        <v>1</v>
      </c>
      <c r="R93" s="322">
        <v>0</v>
      </c>
      <c r="S93" s="325">
        <v>0</v>
      </c>
      <c r="T93" s="321">
        <v>0</v>
      </c>
      <c r="U93" s="330" t="s">
        <v>1776</v>
      </c>
      <c r="V93" s="329" t="str">
        <f t="shared" si="11"/>
        <v/>
      </c>
      <c r="W93" s="329" t="str">
        <f t="shared" si="12"/>
        <v/>
      </c>
      <c r="X93" s="329" t="str">
        <f t="shared" si="13"/>
        <v/>
      </c>
      <c r="Y93" s="329" t="str">
        <f t="shared" si="14"/>
        <v>ü</v>
      </c>
    </row>
    <row r="94" spans="1:25" ht="25.5" customHeight="1">
      <c r="A94" s="316">
        <f t="shared" si="15"/>
        <v>72</v>
      </c>
      <c r="B94" s="316">
        <v>3</v>
      </c>
      <c r="C94" s="344"/>
      <c r="D94" s="412" t="s">
        <v>1777</v>
      </c>
      <c r="E94" s="414">
        <v>20000000</v>
      </c>
      <c r="F94" s="321" t="s">
        <v>1658</v>
      </c>
      <c r="G94" s="322">
        <v>1</v>
      </c>
      <c r="H94" s="323">
        <v>0</v>
      </c>
      <c r="I94" s="323">
        <v>0</v>
      </c>
      <c r="J94" s="323">
        <v>0</v>
      </c>
      <c r="K94" s="324">
        <v>0</v>
      </c>
      <c r="L94" s="322">
        <v>1</v>
      </c>
      <c r="M94" s="323">
        <v>1</v>
      </c>
      <c r="N94" s="324">
        <v>1</v>
      </c>
      <c r="O94" s="322">
        <v>0</v>
      </c>
      <c r="P94" s="323">
        <v>1</v>
      </c>
      <c r="Q94" s="324">
        <v>1</v>
      </c>
      <c r="R94" s="322">
        <v>0</v>
      </c>
      <c r="S94" s="325">
        <v>0</v>
      </c>
      <c r="T94" s="321">
        <v>0</v>
      </c>
      <c r="U94" s="330" t="s">
        <v>1776</v>
      </c>
      <c r="V94" s="329" t="str">
        <f t="shared" si="11"/>
        <v/>
      </c>
      <c r="W94" s="329" t="str">
        <f t="shared" si="12"/>
        <v/>
      </c>
      <c r="X94" s="329" t="str">
        <f t="shared" si="13"/>
        <v/>
      </c>
      <c r="Y94" s="329" t="str">
        <f t="shared" si="14"/>
        <v>ü</v>
      </c>
    </row>
    <row r="95" spans="1:25" ht="25.5" customHeight="1">
      <c r="A95" s="316">
        <f t="shared" si="15"/>
        <v>73</v>
      </c>
      <c r="B95" s="316">
        <v>3</v>
      </c>
      <c r="C95" s="344"/>
      <c r="D95" s="412" t="s">
        <v>1778</v>
      </c>
      <c r="E95" s="414">
        <v>2000000</v>
      </c>
      <c r="F95" s="321" t="s">
        <v>1657</v>
      </c>
      <c r="G95" s="322">
        <v>1</v>
      </c>
      <c r="H95" s="323">
        <v>1</v>
      </c>
      <c r="I95" s="323">
        <v>0</v>
      </c>
      <c r="J95" s="323">
        <v>0</v>
      </c>
      <c r="K95" s="324">
        <v>0</v>
      </c>
      <c r="L95" s="322">
        <v>1</v>
      </c>
      <c r="M95" s="323">
        <v>1</v>
      </c>
      <c r="N95" s="324">
        <v>1</v>
      </c>
      <c r="O95" s="322">
        <v>0</v>
      </c>
      <c r="P95" s="323">
        <v>1</v>
      </c>
      <c r="Q95" s="324">
        <v>1</v>
      </c>
      <c r="R95" s="322">
        <v>1</v>
      </c>
      <c r="S95" s="325">
        <v>1</v>
      </c>
      <c r="T95" s="321">
        <v>1</v>
      </c>
      <c r="U95" s="330" t="s">
        <v>1779</v>
      </c>
      <c r="V95" s="329" t="str">
        <f t="shared" si="11"/>
        <v/>
      </c>
      <c r="W95" s="329" t="str">
        <f t="shared" si="12"/>
        <v>ü</v>
      </c>
      <c r="X95" s="329" t="str">
        <f t="shared" si="13"/>
        <v/>
      </c>
      <c r="Y95" s="329" t="str">
        <f t="shared" si="14"/>
        <v/>
      </c>
    </row>
    <row r="96" spans="1:25" ht="28.5">
      <c r="A96" s="316"/>
      <c r="B96" s="316"/>
      <c r="C96" s="344" t="s">
        <v>1780</v>
      </c>
      <c r="D96" s="406" t="s">
        <v>1781</v>
      </c>
      <c r="E96" s="407">
        <v>750000</v>
      </c>
      <c r="F96" s="387"/>
      <c r="G96" s="385"/>
      <c r="H96" s="386"/>
      <c r="I96" s="386"/>
      <c r="J96" s="386"/>
      <c r="K96" s="387"/>
      <c r="L96" s="385"/>
      <c r="M96" s="386"/>
      <c r="N96" s="387"/>
      <c r="O96" s="385"/>
      <c r="P96" s="386"/>
      <c r="Q96" s="387"/>
      <c r="R96" s="385"/>
      <c r="S96" s="388"/>
      <c r="T96" s="342"/>
      <c r="U96" s="330"/>
      <c r="V96" s="329" t="str">
        <f t="shared" si="11"/>
        <v/>
      </c>
      <c r="W96" s="329" t="str">
        <f t="shared" si="12"/>
        <v/>
      </c>
      <c r="X96" s="329" t="str">
        <f t="shared" si="13"/>
        <v/>
      </c>
      <c r="Y96" s="329" t="str">
        <f t="shared" si="14"/>
        <v/>
      </c>
    </row>
    <row r="97" spans="1:25" ht="25.5" customHeight="1">
      <c r="A97" s="316">
        <v>74</v>
      </c>
      <c r="B97" s="316">
        <v>4</v>
      </c>
      <c r="C97" s="344"/>
      <c r="D97" s="392" t="s">
        <v>1782</v>
      </c>
      <c r="E97" s="420">
        <v>750000</v>
      </c>
      <c r="F97" s="321" t="s">
        <v>1658</v>
      </c>
      <c r="G97" s="322">
        <v>1</v>
      </c>
      <c r="H97" s="323">
        <v>0</v>
      </c>
      <c r="I97" s="323">
        <v>0</v>
      </c>
      <c r="J97" s="323">
        <v>0</v>
      </c>
      <c r="K97" s="324">
        <v>0</v>
      </c>
      <c r="L97" s="322">
        <v>1</v>
      </c>
      <c r="M97" s="323">
        <v>1</v>
      </c>
      <c r="N97" s="324">
        <v>1</v>
      </c>
      <c r="O97" s="322">
        <v>0</v>
      </c>
      <c r="P97" s="323">
        <v>1</v>
      </c>
      <c r="Q97" s="324">
        <v>1</v>
      </c>
      <c r="R97" s="322">
        <v>0</v>
      </c>
      <c r="S97" s="325">
        <v>0</v>
      </c>
      <c r="T97" s="321">
        <v>0</v>
      </c>
      <c r="U97" s="330" t="s">
        <v>1783</v>
      </c>
      <c r="V97" s="329" t="str">
        <f t="shared" si="11"/>
        <v/>
      </c>
      <c r="W97" s="329" t="str">
        <f t="shared" si="12"/>
        <v/>
      </c>
      <c r="X97" s="329" t="str">
        <f t="shared" si="13"/>
        <v/>
      </c>
      <c r="Y97" s="329" t="str">
        <f t="shared" si="14"/>
        <v>ü</v>
      </c>
    </row>
    <row r="98" spans="1:25" ht="25.5" customHeight="1">
      <c r="A98" s="316">
        <f>A97+1</f>
        <v>75</v>
      </c>
      <c r="B98" s="316">
        <v>4</v>
      </c>
      <c r="C98" s="344"/>
      <c r="D98" s="392" t="s">
        <v>1784</v>
      </c>
      <c r="E98" s="420">
        <v>1500000</v>
      </c>
      <c r="F98" s="321" t="s">
        <v>1658</v>
      </c>
      <c r="G98" s="322">
        <v>1</v>
      </c>
      <c r="H98" s="323">
        <v>0</v>
      </c>
      <c r="I98" s="323">
        <v>0</v>
      </c>
      <c r="J98" s="323">
        <v>0</v>
      </c>
      <c r="K98" s="324">
        <v>0</v>
      </c>
      <c r="L98" s="322">
        <v>1</v>
      </c>
      <c r="M98" s="323">
        <v>1</v>
      </c>
      <c r="N98" s="324">
        <v>1</v>
      </c>
      <c r="O98" s="322">
        <v>0</v>
      </c>
      <c r="P98" s="323">
        <v>1</v>
      </c>
      <c r="Q98" s="324">
        <v>1</v>
      </c>
      <c r="R98" s="322">
        <v>0</v>
      </c>
      <c r="S98" s="325">
        <v>0</v>
      </c>
      <c r="T98" s="321">
        <v>0</v>
      </c>
      <c r="U98" s="330" t="s">
        <v>1785</v>
      </c>
      <c r="V98" s="329" t="str">
        <f t="shared" si="11"/>
        <v/>
      </c>
      <c r="W98" s="329" t="str">
        <f t="shared" si="12"/>
        <v/>
      </c>
      <c r="X98" s="329" t="str">
        <f t="shared" si="13"/>
        <v/>
      </c>
      <c r="Y98" s="329" t="str">
        <f t="shared" si="14"/>
        <v>ü</v>
      </c>
    </row>
    <row r="99" spans="1:25" ht="25.5" customHeight="1">
      <c r="A99" s="316">
        <f>A98+1</f>
        <v>76</v>
      </c>
      <c r="B99" s="316">
        <v>4</v>
      </c>
      <c r="C99" s="344"/>
      <c r="D99" s="349" t="s">
        <v>1786</v>
      </c>
      <c r="E99" s="421">
        <v>2000000</v>
      </c>
      <c r="F99" s="321" t="s">
        <v>1658</v>
      </c>
      <c r="G99" s="322">
        <v>1</v>
      </c>
      <c r="H99" s="323">
        <v>0</v>
      </c>
      <c r="I99" s="323">
        <v>0</v>
      </c>
      <c r="J99" s="323">
        <v>0</v>
      </c>
      <c r="K99" s="324">
        <v>0</v>
      </c>
      <c r="L99" s="322">
        <v>1</v>
      </c>
      <c r="M99" s="323">
        <v>1</v>
      </c>
      <c r="N99" s="324">
        <v>1</v>
      </c>
      <c r="O99" s="322">
        <v>0</v>
      </c>
      <c r="P99" s="323">
        <v>1</v>
      </c>
      <c r="Q99" s="324">
        <v>1</v>
      </c>
      <c r="R99" s="322">
        <v>0</v>
      </c>
      <c r="S99" s="325">
        <v>0</v>
      </c>
      <c r="T99" s="321">
        <v>0</v>
      </c>
      <c r="U99" s="330" t="s">
        <v>559</v>
      </c>
      <c r="V99" s="329" t="str">
        <f t="shared" si="11"/>
        <v/>
      </c>
      <c r="W99" s="329" t="str">
        <f t="shared" si="12"/>
        <v/>
      </c>
      <c r="X99" s="329" t="str">
        <f t="shared" si="13"/>
        <v/>
      </c>
      <c r="Y99" s="329" t="str">
        <f t="shared" si="14"/>
        <v>ü</v>
      </c>
    </row>
    <row r="100" spans="1:25" ht="25.5" customHeight="1">
      <c r="A100" s="316"/>
      <c r="B100" s="316"/>
      <c r="C100" s="344"/>
      <c r="D100" s="406" t="s">
        <v>1787</v>
      </c>
      <c r="E100" s="407">
        <v>8600000</v>
      </c>
      <c r="F100" s="387"/>
      <c r="G100" s="385"/>
      <c r="H100" s="386"/>
      <c r="I100" s="386"/>
      <c r="J100" s="386"/>
      <c r="K100" s="387"/>
      <c r="L100" s="385"/>
      <c r="M100" s="386"/>
      <c r="N100" s="387"/>
      <c r="O100" s="385"/>
      <c r="P100" s="386"/>
      <c r="Q100" s="387"/>
      <c r="R100" s="385"/>
      <c r="S100" s="388"/>
      <c r="T100" s="342"/>
      <c r="U100" s="330"/>
      <c r="V100" s="329" t="str">
        <f t="shared" si="11"/>
        <v/>
      </c>
      <c r="W100" s="329" t="str">
        <f t="shared" si="12"/>
        <v/>
      </c>
      <c r="X100" s="329" t="str">
        <f t="shared" si="13"/>
        <v/>
      </c>
      <c r="Y100" s="329" t="str">
        <f t="shared" si="14"/>
        <v/>
      </c>
    </row>
    <row r="101" spans="1:25" ht="25.5" customHeight="1">
      <c r="A101" s="316">
        <v>77</v>
      </c>
      <c r="B101" s="316">
        <v>4</v>
      </c>
      <c r="C101" s="344"/>
      <c r="D101" s="422" t="s">
        <v>1788</v>
      </c>
      <c r="E101" s="420">
        <v>8600000</v>
      </c>
      <c r="F101" s="321" t="s">
        <v>1658</v>
      </c>
      <c r="G101" s="322">
        <v>1</v>
      </c>
      <c r="H101" s="323">
        <v>0</v>
      </c>
      <c r="I101" s="323">
        <v>0</v>
      </c>
      <c r="J101" s="323">
        <v>0</v>
      </c>
      <c r="K101" s="324">
        <v>0</v>
      </c>
      <c r="L101" s="322">
        <v>1</v>
      </c>
      <c r="M101" s="323">
        <v>1</v>
      </c>
      <c r="N101" s="324">
        <v>1</v>
      </c>
      <c r="O101" s="322">
        <v>0</v>
      </c>
      <c r="P101" s="323">
        <v>1</v>
      </c>
      <c r="Q101" s="324">
        <v>1</v>
      </c>
      <c r="R101" s="322">
        <v>0</v>
      </c>
      <c r="S101" s="325">
        <v>0</v>
      </c>
      <c r="T101" s="321">
        <v>0</v>
      </c>
      <c r="U101" s="330" t="s">
        <v>1789</v>
      </c>
      <c r="V101" s="329" t="str">
        <f t="shared" si="11"/>
        <v/>
      </c>
      <c r="W101" s="329" t="str">
        <f t="shared" si="12"/>
        <v/>
      </c>
      <c r="X101" s="329" t="str">
        <f t="shared" si="13"/>
        <v/>
      </c>
      <c r="Y101" s="329" t="str">
        <f t="shared" si="14"/>
        <v>ü</v>
      </c>
    </row>
    <row r="102" spans="1:25" ht="25.5" customHeight="1">
      <c r="A102" s="316"/>
      <c r="B102" s="316"/>
      <c r="C102" s="344"/>
      <c r="D102" s="406" t="s">
        <v>1790</v>
      </c>
      <c r="E102" s="423">
        <f>SUM(E103:E105)</f>
        <v>9205000</v>
      </c>
      <c r="F102" s="387"/>
      <c r="G102" s="385"/>
      <c r="H102" s="386"/>
      <c r="I102" s="386"/>
      <c r="J102" s="386"/>
      <c r="K102" s="387"/>
      <c r="L102" s="385"/>
      <c r="M102" s="386"/>
      <c r="N102" s="387"/>
      <c r="O102" s="385"/>
      <c r="P102" s="386"/>
      <c r="Q102" s="387"/>
      <c r="R102" s="385"/>
      <c r="S102" s="388"/>
      <c r="T102" s="342"/>
      <c r="U102" s="330"/>
      <c r="V102" s="329" t="str">
        <f t="shared" si="11"/>
        <v/>
      </c>
      <c r="W102" s="329" t="str">
        <f t="shared" si="12"/>
        <v/>
      </c>
      <c r="X102" s="329" t="str">
        <f t="shared" si="13"/>
        <v/>
      </c>
      <c r="Y102" s="329" t="str">
        <f t="shared" si="14"/>
        <v/>
      </c>
    </row>
    <row r="103" spans="1:25" ht="28.5">
      <c r="A103" s="316">
        <v>78</v>
      </c>
      <c r="B103" s="316">
        <v>4</v>
      </c>
      <c r="C103" s="344"/>
      <c r="D103" s="422" t="s">
        <v>789</v>
      </c>
      <c r="E103" s="424">
        <v>1545000</v>
      </c>
      <c r="F103" s="324" t="s">
        <v>1659</v>
      </c>
      <c r="G103" s="322">
        <v>1</v>
      </c>
      <c r="H103" s="323">
        <v>1</v>
      </c>
      <c r="I103" s="323">
        <v>0</v>
      </c>
      <c r="J103" s="323">
        <v>0</v>
      </c>
      <c r="K103" s="323">
        <v>0</v>
      </c>
      <c r="L103" s="322">
        <v>1</v>
      </c>
      <c r="M103" s="323">
        <v>1</v>
      </c>
      <c r="N103" s="324">
        <v>1</v>
      </c>
      <c r="O103" s="322">
        <v>1</v>
      </c>
      <c r="P103" s="323">
        <v>1</v>
      </c>
      <c r="Q103" s="325">
        <v>1</v>
      </c>
      <c r="R103" s="326">
        <v>1</v>
      </c>
      <c r="S103" s="325">
        <v>1</v>
      </c>
      <c r="T103" s="321">
        <v>1</v>
      </c>
      <c r="U103" s="330" t="s">
        <v>790</v>
      </c>
      <c r="V103" s="329" t="str">
        <f t="shared" si="11"/>
        <v>ü</v>
      </c>
      <c r="W103" s="329" t="str">
        <f t="shared" si="12"/>
        <v/>
      </c>
      <c r="X103" s="329" t="str">
        <f t="shared" si="13"/>
        <v/>
      </c>
      <c r="Y103" s="329" t="str">
        <f t="shared" si="14"/>
        <v/>
      </c>
    </row>
    <row r="104" spans="1:25" ht="28.5">
      <c r="A104" s="316">
        <f>A103+1</f>
        <v>79</v>
      </c>
      <c r="B104" s="316">
        <v>4</v>
      </c>
      <c r="C104" s="344"/>
      <c r="D104" s="422" t="s">
        <v>791</v>
      </c>
      <c r="E104" s="424">
        <v>4660000</v>
      </c>
      <c r="F104" s="324" t="s">
        <v>1659</v>
      </c>
      <c r="G104" s="322">
        <v>1</v>
      </c>
      <c r="H104" s="323">
        <v>1</v>
      </c>
      <c r="I104" s="323">
        <v>0</v>
      </c>
      <c r="J104" s="323">
        <v>0</v>
      </c>
      <c r="K104" s="323">
        <v>0</v>
      </c>
      <c r="L104" s="322">
        <v>1</v>
      </c>
      <c r="M104" s="323">
        <v>1</v>
      </c>
      <c r="N104" s="324">
        <v>1</v>
      </c>
      <c r="O104" s="322">
        <v>0</v>
      </c>
      <c r="P104" s="323">
        <v>1</v>
      </c>
      <c r="Q104" s="325">
        <v>1</v>
      </c>
      <c r="R104" s="326">
        <v>1</v>
      </c>
      <c r="S104" s="325">
        <v>1</v>
      </c>
      <c r="T104" s="321">
        <v>1</v>
      </c>
      <c r="U104" s="330" t="s">
        <v>790</v>
      </c>
      <c r="V104" s="329" t="str">
        <f t="shared" ref="V104:V131" si="16">IF($F104="Y",$Z$4,"")</f>
        <v>ü</v>
      </c>
      <c r="W104" s="329" t="str">
        <f t="shared" ref="W104:W131" si="17">IF(F104="F",$Z$4,"")</f>
        <v/>
      </c>
      <c r="X104" s="329" t="str">
        <f t="shared" ref="X104:X131" si="18">IF(F104="L",$Z$4,"")</f>
        <v/>
      </c>
      <c r="Y104" s="329" t="str">
        <f t="shared" ref="Y104:Y131" si="19">IF(F104="N",$Z$4,"")</f>
        <v/>
      </c>
    </row>
    <row r="105" spans="1:25" ht="25.5" customHeight="1">
      <c r="A105" s="316">
        <f>A104+1</f>
        <v>80</v>
      </c>
      <c r="B105" s="316">
        <v>4</v>
      </c>
      <c r="C105" s="344"/>
      <c r="D105" s="412" t="s">
        <v>792</v>
      </c>
      <c r="E105" s="425">
        <v>3000000</v>
      </c>
      <c r="F105" s="324" t="s">
        <v>1659</v>
      </c>
      <c r="G105" s="322">
        <v>1</v>
      </c>
      <c r="H105" s="323">
        <v>1</v>
      </c>
      <c r="I105" s="323">
        <v>0</v>
      </c>
      <c r="J105" s="323">
        <v>0</v>
      </c>
      <c r="K105" s="323">
        <v>0</v>
      </c>
      <c r="L105" s="322">
        <v>1</v>
      </c>
      <c r="M105" s="323">
        <v>1</v>
      </c>
      <c r="N105" s="324">
        <v>1</v>
      </c>
      <c r="O105" s="322">
        <v>0</v>
      </c>
      <c r="P105" s="323">
        <v>1</v>
      </c>
      <c r="Q105" s="325">
        <v>1</v>
      </c>
      <c r="R105" s="326">
        <v>1</v>
      </c>
      <c r="S105" s="325">
        <v>1</v>
      </c>
      <c r="T105" s="321">
        <v>1</v>
      </c>
      <c r="U105" s="330" t="s">
        <v>790</v>
      </c>
      <c r="V105" s="329" t="str">
        <f t="shared" si="16"/>
        <v>ü</v>
      </c>
      <c r="W105" s="329" t="str">
        <f t="shared" si="17"/>
        <v/>
      </c>
      <c r="X105" s="329" t="str">
        <f t="shared" si="18"/>
        <v/>
      </c>
      <c r="Y105" s="329" t="str">
        <f t="shared" si="19"/>
        <v/>
      </c>
    </row>
    <row r="106" spans="1:25" ht="28.5">
      <c r="A106" s="316"/>
      <c r="B106" s="316"/>
      <c r="C106" s="344"/>
      <c r="D106" s="406" t="s">
        <v>793</v>
      </c>
      <c r="E106" s="407">
        <f>SUM(E107:E110)</f>
        <v>2500000</v>
      </c>
      <c r="F106" s="342"/>
      <c r="G106" s="426"/>
      <c r="H106" s="386"/>
      <c r="I106" s="386"/>
      <c r="J106" s="386"/>
      <c r="K106" s="388"/>
      <c r="L106" s="426"/>
      <c r="M106" s="386"/>
      <c r="N106" s="388"/>
      <c r="O106" s="426"/>
      <c r="P106" s="386"/>
      <c r="Q106" s="427"/>
      <c r="R106" s="426"/>
      <c r="S106" s="388"/>
      <c r="T106" s="342"/>
      <c r="U106" s="342"/>
      <c r="V106" s="329" t="str">
        <f t="shared" si="16"/>
        <v/>
      </c>
      <c r="W106" s="329" t="str">
        <f t="shared" si="17"/>
        <v/>
      </c>
      <c r="X106" s="329" t="str">
        <f t="shared" si="18"/>
        <v/>
      </c>
      <c r="Y106" s="329" t="str">
        <f t="shared" si="19"/>
        <v/>
      </c>
    </row>
    <row r="107" spans="1:25" ht="25.5" customHeight="1">
      <c r="A107" s="316"/>
      <c r="B107" s="316"/>
      <c r="C107" s="344"/>
      <c r="D107" s="406" t="s">
        <v>794</v>
      </c>
      <c r="E107" s="407">
        <f>SUM(E108:E110)</f>
        <v>1250000</v>
      </c>
      <c r="F107" s="342"/>
      <c r="G107" s="426"/>
      <c r="H107" s="386"/>
      <c r="I107" s="386"/>
      <c r="J107" s="386"/>
      <c r="K107" s="388"/>
      <c r="L107" s="426"/>
      <c r="M107" s="386"/>
      <c r="N107" s="388"/>
      <c r="O107" s="426"/>
      <c r="P107" s="386"/>
      <c r="Q107" s="427"/>
      <c r="R107" s="426"/>
      <c r="S107" s="388"/>
      <c r="T107" s="342"/>
      <c r="U107" s="342"/>
      <c r="V107" s="329" t="str">
        <f t="shared" si="16"/>
        <v/>
      </c>
      <c r="W107" s="329" t="str">
        <f t="shared" si="17"/>
        <v/>
      </c>
      <c r="X107" s="329" t="str">
        <f t="shared" si="18"/>
        <v/>
      </c>
      <c r="Y107" s="329" t="str">
        <f t="shared" si="19"/>
        <v/>
      </c>
    </row>
    <row r="108" spans="1:25" s="87" customFormat="1" ht="25.5" customHeight="1">
      <c r="A108" s="316">
        <v>81</v>
      </c>
      <c r="B108" s="316">
        <v>4</v>
      </c>
      <c r="C108" s="344"/>
      <c r="D108" s="412" t="s">
        <v>795</v>
      </c>
      <c r="E108" s="425">
        <v>200000</v>
      </c>
      <c r="F108" s="321" t="s">
        <v>1658</v>
      </c>
      <c r="G108" s="322">
        <v>1</v>
      </c>
      <c r="H108" s="323">
        <v>0</v>
      </c>
      <c r="I108" s="323">
        <v>0</v>
      </c>
      <c r="J108" s="323">
        <v>0</v>
      </c>
      <c r="K108" s="324">
        <v>0</v>
      </c>
      <c r="L108" s="322">
        <v>1</v>
      </c>
      <c r="M108" s="323">
        <v>1</v>
      </c>
      <c r="N108" s="324">
        <v>1</v>
      </c>
      <c r="O108" s="322">
        <v>0</v>
      </c>
      <c r="P108" s="323">
        <v>1</v>
      </c>
      <c r="Q108" s="324">
        <v>1</v>
      </c>
      <c r="R108" s="322">
        <v>0</v>
      </c>
      <c r="S108" s="325">
        <v>0</v>
      </c>
      <c r="T108" s="321">
        <v>0</v>
      </c>
      <c r="U108" s="330" t="s">
        <v>559</v>
      </c>
      <c r="V108" s="329" t="str">
        <f t="shared" si="16"/>
        <v/>
      </c>
      <c r="W108" s="329" t="str">
        <f t="shared" si="17"/>
        <v/>
      </c>
      <c r="X108" s="329" t="str">
        <f t="shared" si="18"/>
        <v/>
      </c>
      <c r="Y108" s="329" t="str">
        <f t="shared" si="19"/>
        <v>ü</v>
      </c>
    </row>
    <row r="109" spans="1:25" s="87" customFormat="1" ht="25.5" customHeight="1">
      <c r="A109" s="316">
        <f>A108+1</f>
        <v>82</v>
      </c>
      <c r="B109" s="316">
        <v>4</v>
      </c>
      <c r="C109" s="344"/>
      <c r="D109" s="332" t="s">
        <v>796</v>
      </c>
      <c r="E109" s="405">
        <v>400000</v>
      </c>
      <c r="F109" s="334" t="s">
        <v>1658</v>
      </c>
      <c r="G109" s="335">
        <v>0</v>
      </c>
      <c r="H109" s="336">
        <v>0</v>
      </c>
      <c r="I109" s="336">
        <v>0</v>
      </c>
      <c r="J109" s="336">
        <v>0</v>
      </c>
      <c r="K109" s="337">
        <v>0</v>
      </c>
      <c r="L109" s="335">
        <v>0</v>
      </c>
      <c r="M109" s="336">
        <v>0</v>
      </c>
      <c r="N109" s="337">
        <v>0</v>
      </c>
      <c r="O109" s="335">
        <v>0</v>
      </c>
      <c r="P109" s="336">
        <v>0</v>
      </c>
      <c r="Q109" s="337">
        <v>0</v>
      </c>
      <c r="R109" s="335">
        <v>0</v>
      </c>
      <c r="S109" s="338">
        <v>0</v>
      </c>
      <c r="T109" s="334">
        <v>0</v>
      </c>
      <c r="U109" s="401" t="s">
        <v>1015</v>
      </c>
      <c r="V109" s="329" t="str">
        <f t="shared" si="16"/>
        <v/>
      </c>
      <c r="W109" s="329" t="str">
        <f t="shared" si="17"/>
        <v/>
      </c>
      <c r="X109" s="329" t="str">
        <f t="shared" si="18"/>
        <v/>
      </c>
      <c r="Y109" s="329" t="str">
        <f t="shared" si="19"/>
        <v>ü</v>
      </c>
    </row>
    <row r="110" spans="1:25" s="87" customFormat="1" ht="25.5" customHeight="1">
      <c r="A110" s="316">
        <f>A109+1</f>
        <v>83</v>
      </c>
      <c r="B110" s="316">
        <v>4</v>
      </c>
      <c r="C110" s="344"/>
      <c r="D110" s="332" t="s">
        <v>797</v>
      </c>
      <c r="E110" s="405">
        <v>650000</v>
      </c>
      <c r="F110" s="334" t="s">
        <v>1658</v>
      </c>
      <c r="G110" s="335">
        <v>0</v>
      </c>
      <c r="H110" s="336">
        <v>0</v>
      </c>
      <c r="I110" s="336">
        <v>0</v>
      </c>
      <c r="J110" s="336">
        <v>0</v>
      </c>
      <c r="K110" s="337">
        <v>0</v>
      </c>
      <c r="L110" s="335">
        <v>0</v>
      </c>
      <c r="M110" s="336">
        <v>0</v>
      </c>
      <c r="N110" s="337">
        <v>0</v>
      </c>
      <c r="O110" s="335">
        <v>0</v>
      </c>
      <c r="P110" s="336">
        <v>0</v>
      </c>
      <c r="Q110" s="337">
        <v>0</v>
      </c>
      <c r="R110" s="335">
        <v>0</v>
      </c>
      <c r="S110" s="338">
        <v>0</v>
      </c>
      <c r="T110" s="334">
        <v>0</v>
      </c>
      <c r="U110" s="401" t="s">
        <v>1012</v>
      </c>
      <c r="V110" s="329" t="str">
        <f t="shared" si="16"/>
        <v/>
      </c>
      <c r="W110" s="329" t="str">
        <f t="shared" si="17"/>
        <v/>
      </c>
      <c r="X110" s="329" t="str">
        <f t="shared" si="18"/>
        <v/>
      </c>
      <c r="Y110" s="329" t="str">
        <f t="shared" si="19"/>
        <v>ü</v>
      </c>
    </row>
    <row r="111" spans="1:25" s="87" customFormat="1" ht="25.5" customHeight="1">
      <c r="A111" s="316"/>
      <c r="B111" s="316"/>
      <c r="C111" s="344"/>
      <c r="D111" s="406" t="s">
        <v>798</v>
      </c>
      <c r="E111" s="407">
        <f>SUM(E112:E113)</f>
        <v>2000000</v>
      </c>
      <c r="F111" s="342"/>
      <c r="G111" s="426"/>
      <c r="H111" s="386"/>
      <c r="I111" s="386"/>
      <c r="J111" s="386"/>
      <c r="K111" s="388"/>
      <c r="L111" s="426"/>
      <c r="M111" s="386"/>
      <c r="N111" s="388"/>
      <c r="O111" s="426"/>
      <c r="P111" s="386"/>
      <c r="Q111" s="427"/>
      <c r="R111" s="426"/>
      <c r="S111" s="388"/>
      <c r="T111" s="342"/>
      <c r="U111" s="342"/>
      <c r="V111" s="329" t="str">
        <f t="shared" si="16"/>
        <v/>
      </c>
      <c r="W111" s="329" t="str">
        <f t="shared" si="17"/>
        <v/>
      </c>
      <c r="X111" s="329" t="str">
        <f t="shared" si="18"/>
        <v/>
      </c>
      <c r="Y111" s="329" t="str">
        <f t="shared" si="19"/>
        <v/>
      </c>
    </row>
    <row r="112" spans="1:25" s="87" customFormat="1" ht="25.5" customHeight="1">
      <c r="A112" s="316">
        <v>84</v>
      </c>
      <c r="B112" s="316">
        <v>4</v>
      </c>
      <c r="C112" s="344"/>
      <c r="D112" s="422" t="s">
        <v>799</v>
      </c>
      <c r="E112" s="420">
        <v>1000000</v>
      </c>
      <c r="F112" s="321" t="s">
        <v>1658</v>
      </c>
      <c r="G112" s="322">
        <v>1</v>
      </c>
      <c r="H112" s="323">
        <v>0</v>
      </c>
      <c r="I112" s="323">
        <v>0</v>
      </c>
      <c r="J112" s="323">
        <v>0</v>
      </c>
      <c r="K112" s="324">
        <v>0</v>
      </c>
      <c r="L112" s="322">
        <v>1</v>
      </c>
      <c r="M112" s="323">
        <v>1</v>
      </c>
      <c r="N112" s="324">
        <v>1</v>
      </c>
      <c r="O112" s="322">
        <v>0</v>
      </c>
      <c r="P112" s="323">
        <v>1</v>
      </c>
      <c r="Q112" s="324">
        <v>1</v>
      </c>
      <c r="R112" s="322">
        <v>0</v>
      </c>
      <c r="S112" s="325">
        <v>0</v>
      </c>
      <c r="T112" s="321">
        <v>0</v>
      </c>
      <c r="U112" s="330" t="s">
        <v>1654</v>
      </c>
      <c r="V112" s="329" t="str">
        <f t="shared" si="16"/>
        <v/>
      </c>
      <c r="W112" s="329" t="str">
        <f t="shared" si="17"/>
        <v/>
      </c>
      <c r="X112" s="329" t="str">
        <f t="shared" si="18"/>
        <v/>
      </c>
      <c r="Y112" s="329" t="str">
        <f t="shared" si="19"/>
        <v>ü</v>
      </c>
    </row>
    <row r="113" spans="1:25" s="87" customFormat="1" ht="25.5" customHeight="1">
      <c r="A113" s="316">
        <f>A112+1</f>
        <v>85</v>
      </c>
      <c r="B113" s="316">
        <v>4</v>
      </c>
      <c r="C113" s="344"/>
      <c r="D113" s="332" t="s">
        <v>800</v>
      </c>
      <c r="E113" s="405">
        <v>1000000</v>
      </c>
      <c r="F113" s="334" t="s">
        <v>1658</v>
      </c>
      <c r="G113" s="335">
        <v>0</v>
      </c>
      <c r="H113" s="336">
        <v>0</v>
      </c>
      <c r="I113" s="336">
        <v>0</v>
      </c>
      <c r="J113" s="336">
        <v>0</v>
      </c>
      <c r="K113" s="337">
        <v>0</v>
      </c>
      <c r="L113" s="335">
        <v>0</v>
      </c>
      <c r="M113" s="336">
        <v>0</v>
      </c>
      <c r="N113" s="337">
        <v>0</v>
      </c>
      <c r="O113" s="335">
        <v>0</v>
      </c>
      <c r="P113" s="336">
        <v>0</v>
      </c>
      <c r="Q113" s="337">
        <v>0</v>
      </c>
      <c r="R113" s="335">
        <v>0</v>
      </c>
      <c r="S113" s="338">
        <v>0</v>
      </c>
      <c r="T113" s="334">
        <v>0</v>
      </c>
      <c r="U113" s="401" t="s">
        <v>1015</v>
      </c>
      <c r="V113" s="329" t="str">
        <f t="shared" si="16"/>
        <v/>
      </c>
      <c r="W113" s="329" t="str">
        <f t="shared" si="17"/>
        <v/>
      </c>
      <c r="X113" s="329" t="str">
        <f t="shared" si="18"/>
        <v/>
      </c>
      <c r="Y113" s="329" t="str">
        <f t="shared" si="19"/>
        <v>ü</v>
      </c>
    </row>
    <row r="114" spans="1:25" s="87" customFormat="1" ht="25.5" customHeight="1">
      <c r="A114" s="316"/>
      <c r="B114" s="316"/>
      <c r="C114" s="344"/>
      <c r="D114" s="376" t="s">
        <v>801</v>
      </c>
      <c r="E114" s="407">
        <f>SUM(E115:E116)</f>
        <v>6500000</v>
      </c>
      <c r="F114" s="342"/>
      <c r="G114" s="426"/>
      <c r="H114" s="386"/>
      <c r="I114" s="386"/>
      <c r="J114" s="386"/>
      <c r="K114" s="388"/>
      <c r="L114" s="426"/>
      <c r="M114" s="386"/>
      <c r="N114" s="388"/>
      <c r="O114" s="426"/>
      <c r="P114" s="386"/>
      <c r="Q114" s="427"/>
      <c r="R114" s="426"/>
      <c r="S114" s="388"/>
      <c r="T114" s="342"/>
      <c r="U114" s="342"/>
      <c r="V114" s="329" t="str">
        <f t="shared" si="16"/>
        <v/>
      </c>
      <c r="W114" s="329" t="str">
        <f t="shared" si="17"/>
        <v/>
      </c>
      <c r="X114" s="329" t="str">
        <f t="shared" si="18"/>
        <v/>
      </c>
      <c r="Y114" s="329" t="str">
        <f t="shared" si="19"/>
        <v/>
      </c>
    </row>
    <row r="115" spans="1:25" s="87" customFormat="1" ht="28.5">
      <c r="A115" s="316">
        <v>86</v>
      </c>
      <c r="B115" s="316">
        <v>5</v>
      </c>
      <c r="C115" s="344" t="s">
        <v>1924</v>
      </c>
      <c r="D115" s="412" t="s">
        <v>802</v>
      </c>
      <c r="E115" s="413">
        <v>1500000</v>
      </c>
      <c r="F115" s="321" t="s">
        <v>1658</v>
      </c>
      <c r="G115" s="322">
        <v>1</v>
      </c>
      <c r="H115" s="323">
        <v>0</v>
      </c>
      <c r="I115" s="323">
        <v>0</v>
      </c>
      <c r="J115" s="323">
        <v>0</v>
      </c>
      <c r="K115" s="324">
        <v>0</v>
      </c>
      <c r="L115" s="322">
        <v>1</v>
      </c>
      <c r="M115" s="323">
        <v>1</v>
      </c>
      <c r="N115" s="324">
        <v>1</v>
      </c>
      <c r="O115" s="322">
        <v>0</v>
      </c>
      <c r="P115" s="323">
        <v>1</v>
      </c>
      <c r="Q115" s="324">
        <v>1</v>
      </c>
      <c r="R115" s="322">
        <v>0</v>
      </c>
      <c r="S115" s="325">
        <v>0</v>
      </c>
      <c r="T115" s="321">
        <v>0</v>
      </c>
      <c r="U115" s="330" t="s">
        <v>803</v>
      </c>
      <c r="V115" s="329" t="str">
        <f t="shared" si="16"/>
        <v/>
      </c>
      <c r="W115" s="329" t="str">
        <f t="shared" si="17"/>
        <v/>
      </c>
      <c r="X115" s="329" t="str">
        <f t="shared" si="18"/>
        <v/>
      </c>
      <c r="Y115" s="329" t="str">
        <f t="shared" si="19"/>
        <v>ü</v>
      </c>
    </row>
    <row r="116" spans="1:25" s="87" customFormat="1" ht="25.5" customHeight="1">
      <c r="A116" s="316">
        <f>A115+1</f>
        <v>87</v>
      </c>
      <c r="B116" s="316">
        <v>5</v>
      </c>
      <c r="C116" s="344"/>
      <c r="D116" s="399" t="s">
        <v>804</v>
      </c>
      <c r="E116" s="403">
        <v>5000000</v>
      </c>
      <c r="F116" s="337" t="s">
        <v>1659</v>
      </c>
      <c r="G116" s="428"/>
      <c r="H116" s="429"/>
      <c r="I116" s="429"/>
      <c r="J116" s="429"/>
      <c r="K116" s="430"/>
      <c r="L116" s="428"/>
      <c r="M116" s="429"/>
      <c r="N116" s="430"/>
      <c r="O116" s="428"/>
      <c r="P116" s="429"/>
      <c r="Q116" s="430"/>
      <c r="R116" s="428"/>
      <c r="S116" s="430"/>
      <c r="T116" s="431"/>
      <c r="U116" s="401" t="s">
        <v>805</v>
      </c>
      <c r="V116" s="329" t="str">
        <f t="shared" si="16"/>
        <v>ü</v>
      </c>
      <c r="W116" s="329" t="str">
        <f t="shared" si="17"/>
        <v/>
      </c>
      <c r="X116" s="329" t="str">
        <f t="shared" si="18"/>
        <v/>
      </c>
      <c r="Y116" s="329" t="str">
        <f t="shared" si="19"/>
        <v/>
      </c>
    </row>
    <row r="117" spans="1:25" s="87" customFormat="1" ht="25.5" customHeight="1">
      <c r="A117" s="316">
        <f>A116+1</f>
        <v>88</v>
      </c>
      <c r="B117" s="380">
        <v>6</v>
      </c>
      <c r="C117" s="432" t="s">
        <v>806</v>
      </c>
      <c r="D117" s="344" t="s">
        <v>807</v>
      </c>
      <c r="E117" s="433">
        <v>1000000</v>
      </c>
      <c r="F117" s="316" t="s">
        <v>1658</v>
      </c>
      <c r="G117" s="317">
        <v>1</v>
      </c>
      <c r="H117" s="378">
        <v>0</v>
      </c>
      <c r="I117" s="378">
        <v>0</v>
      </c>
      <c r="J117" s="378">
        <v>0</v>
      </c>
      <c r="K117" s="380">
        <v>0</v>
      </c>
      <c r="L117" s="317">
        <v>1</v>
      </c>
      <c r="M117" s="378">
        <v>1</v>
      </c>
      <c r="N117" s="380">
        <v>1</v>
      </c>
      <c r="O117" s="317">
        <v>0</v>
      </c>
      <c r="P117" s="378">
        <v>1</v>
      </c>
      <c r="Q117" s="380">
        <v>1</v>
      </c>
      <c r="R117" s="317">
        <v>0</v>
      </c>
      <c r="S117" s="381">
        <v>0</v>
      </c>
      <c r="T117" s="316">
        <v>0</v>
      </c>
      <c r="U117" s="344" t="s">
        <v>559</v>
      </c>
      <c r="V117" s="329" t="str">
        <f t="shared" si="16"/>
        <v/>
      </c>
      <c r="W117" s="329" t="str">
        <f t="shared" si="17"/>
        <v/>
      </c>
      <c r="X117" s="329" t="str">
        <f t="shared" si="18"/>
        <v/>
      </c>
      <c r="Y117" s="329" t="str">
        <f t="shared" si="19"/>
        <v>ü</v>
      </c>
    </row>
    <row r="118" spans="1:25" s="87" customFormat="1" ht="25.5" customHeight="1">
      <c r="A118" s="316"/>
      <c r="B118" s="380"/>
      <c r="C118" s="432"/>
      <c r="D118" s="434" t="s">
        <v>1046</v>
      </c>
      <c r="E118" s="435">
        <v>6795000</v>
      </c>
      <c r="F118" s="380"/>
      <c r="G118" s="317"/>
      <c r="H118" s="378"/>
      <c r="I118" s="378"/>
      <c r="J118" s="378"/>
      <c r="K118" s="378"/>
      <c r="L118" s="317"/>
      <c r="M118" s="378"/>
      <c r="N118" s="380"/>
      <c r="O118" s="317"/>
      <c r="P118" s="378"/>
      <c r="Q118" s="381"/>
      <c r="R118" s="409"/>
      <c r="S118" s="381"/>
      <c r="T118" s="316"/>
      <c r="U118" s="344"/>
      <c r="V118" s="329" t="str">
        <f t="shared" si="16"/>
        <v/>
      </c>
      <c r="W118" s="329" t="str">
        <f t="shared" si="17"/>
        <v/>
      </c>
      <c r="X118" s="329" t="str">
        <f t="shared" si="18"/>
        <v/>
      </c>
      <c r="Y118" s="329" t="str">
        <f t="shared" si="19"/>
        <v/>
      </c>
    </row>
    <row r="119" spans="1:25" s="87" customFormat="1" ht="25.5" customHeight="1">
      <c r="A119" s="316">
        <v>89</v>
      </c>
      <c r="B119" s="380">
        <v>6</v>
      </c>
      <c r="C119" s="432"/>
      <c r="D119" s="344" t="s">
        <v>1852</v>
      </c>
      <c r="E119" s="433">
        <v>300000</v>
      </c>
      <c r="F119" s="316" t="s">
        <v>1657</v>
      </c>
      <c r="G119" s="317">
        <v>1</v>
      </c>
      <c r="H119" s="378">
        <v>1</v>
      </c>
      <c r="I119" s="378">
        <v>0</v>
      </c>
      <c r="J119" s="378">
        <v>0</v>
      </c>
      <c r="K119" s="380">
        <v>0</v>
      </c>
      <c r="L119" s="317">
        <v>1</v>
      </c>
      <c r="M119" s="378">
        <v>1</v>
      </c>
      <c r="N119" s="380">
        <v>1</v>
      </c>
      <c r="O119" s="317">
        <v>0</v>
      </c>
      <c r="P119" s="378">
        <v>1</v>
      </c>
      <c r="Q119" s="380">
        <v>1</v>
      </c>
      <c r="R119" s="317">
        <v>1</v>
      </c>
      <c r="S119" s="381">
        <v>1</v>
      </c>
      <c r="T119" s="316">
        <v>1</v>
      </c>
      <c r="U119" s="344" t="s">
        <v>1779</v>
      </c>
      <c r="V119" s="329" t="str">
        <f t="shared" si="16"/>
        <v/>
      </c>
      <c r="W119" s="329" t="str">
        <f t="shared" si="17"/>
        <v>ü</v>
      </c>
      <c r="X119" s="329" t="str">
        <f t="shared" si="18"/>
        <v/>
      </c>
      <c r="Y119" s="329" t="str">
        <f t="shared" si="19"/>
        <v/>
      </c>
    </row>
    <row r="120" spans="1:25" s="87" customFormat="1" ht="25.5" customHeight="1">
      <c r="A120" s="316">
        <f t="shared" ref="A120:A127" si="20">A119+1</f>
        <v>90</v>
      </c>
      <c r="B120" s="380">
        <v>6</v>
      </c>
      <c r="C120" s="432"/>
      <c r="D120" s="344" t="s">
        <v>1853</v>
      </c>
      <c r="E120" s="433">
        <v>100000</v>
      </c>
      <c r="F120" s="316" t="s">
        <v>1657</v>
      </c>
      <c r="G120" s="317">
        <v>1</v>
      </c>
      <c r="H120" s="378">
        <v>1</v>
      </c>
      <c r="I120" s="378">
        <v>0</v>
      </c>
      <c r="J120" s="378">
        <v>0</v>
      </c>
      <c r="K120" s="380">
        <v>0</v>
      </c>
      <c r="L120" s="317">
        <v>1</v>
      </c>
      <c r="M120" s="378">
        <v>1</v>
      </c>
      <c r="N120" s="380">
        <v>1</v>
      </c>
      <c r="O120" s="317">
        <v>0</v>
      </c>
      <c r="P120" s="378">
        <v>1</v>
      </c>
      <c r="Q120" s="380">
        <v>1</v>
      </c>
      <c r="R120" s="317">
        <v>1</v>
      </c>
      <c r="S120" s="381">
        <v>1</v>
      </c>
      <c r="T120" s="316">
        <v>1</v>
      </c>
      <c r="U120" s="344" t="s">
        <v>1779</v>
      </c>
      <c r="V120" s="329" t="str">
        <f t="shared" si="16"/>
        <v/>
      </c>
      <c r="W120" s="329" t="str">
        <f t="shared" si="17"/>
        <v>ü</v>
      </c>
      <c r="X120" s="329" t="str">
        <f t="shared" si="18"/>
        <v/>
      </c>
      <c r="Y120" s="329" t="str">
        <f t="shared" si="19"/>
        <v/>
      </c>
    </row>
    <row r="121" spans="1:25" s="87" customFormat="1" ht="25.5" customHeight="1">
      <c r="A121" s="316">
        <f t="shared" si="20"/>
        <v>91</v>
      </c>
      <c r="B121" s="380">
        <v>6</v>
      </c>
      <c r="C121" s="432"/>
      <c r="D121" s="344" t="s">
        <v>1854</v>
      </c>
      <c r="E121" s="433">
        <v>150000</v>
      </c>
      <c r="F121" s="316" t="s">
        <v>1657</v>
      </c>
      <c r="G121" s="317">
        <v>1</v>
      </c>
      <c r="H121" s="378">
        <v>1</v>
      </c>
      <c r="I121" s="378">
        <v>0</v>
      </c>
      <c r="J121" s="378">
        <v>0</v>
      </c>
      <c r="K121" s="380">
        <v>0</v>
      </c>
      <c r="L121" s="317">
        <v>1</v>
      </c>
      <c r="M121" s="378">
        <v>1</v>
      </c>
      <c r="N121" s="380">
        <v>1</v>
      </c>
      <c r="O121" s="317">
        <v>0</v>
      </c>
      <c r="P121" s="378">
        <v>1</v>
      </c>
      <c r="Q121" s="380">
        <v>1</v>
      </c>
      <c r="R121" s="317">
        <v>1</v>
      </c>
      <c r="S121" s="381">
        <v>1</v>
      </c>
      <c r="T121" s="316">
        <v>1</v>
      </c>
      <c r="U121" s="344" t="s">
        <v>1779</v>
      </c>
      <c r="V121" s="329" t="str">
        <f t="shared" si="16"/>
        <v/>
      </c>
      <c r="W121" s="329" t="str">
        <f t="shared" si="17"/>
        <v>ü</v>
      </c>
      <c r="X121" s="329" t="str">
        <f t="shared" si="18"/>
        <v/>
      </c>
      <c r="Y121" s="329" t="str">
        <f t="shared" si="19"/>
        <v/>
      </c>
    </row>
    <row r="122" spans="1:25" s="87" customFormat="1" ht="25.5" customHeight="1">
      <c r="A122" s="316">
        <f t="shared" si="20"/>
        <v>92</v>
      </c>
      <c r="B122" s="380">
        <v>6</v>
      </c>
      <c r="C122" s="432"/>
      <c r="D122" s="344" t="s">
        <v>1855</v>
      </c>
      <c r="E122" s="433">
        <v>800000</v>
      </c>
      <c r="F122" s="316" t="s">
        <v>1657</v>
      </c>
      <c r="G122" s="317">
        <v>1</v>
      </c>
      <c r="H122" s="378">
        <v>1</v>
      </c>
      <c r="I122" s="378">
        <v>0</v>
      </c>
      <c r="J122" s="378">
        <v>0</v>
      </c>
      <c r="K122" s="380">
        <v>0</v>
      </c>
      <c r="L122" s="317">
        <v>1</v>
      </c>
      <c r="M122" s="378">
        <v>1</v>
      </c>
      <c r="N122" s="380">
        <v>1</v>
      </c>
      <c r="O122" s="317">
        <v>0</v>
      </c>
      <c r="P122" s="378">
        <v>1</v>
      </c>
      <c r="Q122" s="380">
        <v>1</v>
      </c>
      <c r="R122" s="317">
        <v>1</v>
      </c>
      <c r="S122" s="381">
        <v>1</v>
      </c>
      <c r="T122" s="316">
        <v>1</v>
      </c>
      <c r="U122" s="344" t="s">
        <v>1779</v>
      </c>
      <c r="V122" s="329" t="str">
        <f t="shared" si="16"/>
        <v/>
      </c>
      <c r="W122" s="329" t="str">
        <f t="shared" si="17"/>
        <v>ü</v>
      </c>
      <c r="X122" s="329" t="str">
        <f t="shared" si="18"/>
        <v/>
      </c>
      <c r="Y122" s="329" t="str">
        <f t="shared" si="19"/>
        <v/>
      </c>
    </row>
    <row r="123" spans="1:25" s="87" customFormat="1" ht="25.5" customHeight="1">
      <c r="A123" s="316">
        <f t="shared" si="20"/>
        <v>93</v>
      </c>
      <c r="B123" s="380">
        <v>6</v>
      </c>
      <c r="C123" s="432"/>
      <c r="D123" s="344" t="s">
        <v>1856</v>
      </c>
      <c r="E123" s="433">
        <v>3500000</v>
      </c>
      <c r="F123" s="316" t="s">
        <v>1657</v>
      </c>
      <c r="G123" s="317">
        <v>1</v>
      </c>
      <c r="H123" s="378">
        <v>1</v>
      </c>
      <c r="I123" s="378">
        <v>0</v>
      </c>
      <c r="J123" s="378">
        <v>0</v>
      </c>
      <c r="K123" s="380">
        <v>0</v>
      </c>
      <c r="L123" s="317">
        <v>1</v>
      </c>
      <c r="M123" s="378">
        <v>1</v>
      </c>
      <c r="N123" s="380">
        <v>1</v>
      </c>
      <c r="O123" s="317">
        <v>0</v>
      </c>
      <c r="P123" s="378">
        <v>1</v>
      </c>
      <c r="Q123" s="380">
        <v>1</v>
      </c>
      <c r="R123" s="317">
        <v>1</v>
      </c>
      <c r="S123" s="381">
        <v>1</v>
      </c>
      <c r="T123" s="316">
        <v>1</v>
      </c>
      <c r="U123" s="344" t="s">
        <v>1779</v>
      </c>
      <c r="V123" s="329" t="str">
        <f t="shared" si="16"/>
        <v/>
      </c>
      <c r="W123" s="329" t="str">
        <f t="shared" si="17"/>
        <v>ü</v>
      </c>
      <c r="X123" s="329" t="str">
        <f t="shared" si="18"/>
        <v/>
      </c>
      <c r="Y123" s="329" t="str">
        <f t="shared" si="19"/>
        <v/>
      </c>
    </row>
    <row r="124" spans="1:25" s="87" customFormat="1" ht="25.5" customHeight="1">
      <c r="A124" s="316">
        <f t="shared" si="20"/>
        <v>94</v>
      </c>
      <c r="B124" s="380">
        <v>6</v>
      </c>
      <c r="C124" s="432"/>
      <c r="D124" s="344" t="s">
        <v>1857</v>
      </c>
      <c r="E124" s="433">
        <v>500000</v>
      </c>
      <c r="F124" s="316" t="s">
        <v>1657</v>
      </c>
      <c r="G124" s="317">
        <v>1</v>
      </c>
      <c r="H124" s="378">
        <v>1</v>
      </c>
      <c r="I124" s="378">
        <v>0</v>
      </c>
      <c r="J124" s="378">
        <v>0</v>
      </c>
      <c r="K124" s="380">
        <v>0</v>
      </c>
      <c r="L124" s="317">
        <v>1</v>
      </c>
      <c r="M124" s="378">
        <v>1</v>
      </c>
      <c r="N124" s="380">
        <v>1</v>
      </c>
      <c r="O124" s="317">
        <v>0</v>
      </c>
      <c r="P124" s="378">
        <v>1</v>
      </c>
      <c r="Q124" s="380">
        <v>1</v>
      </c>
      <c r="R124" s="317">
        <v>1</v>
      </c>
      <c r="S124" s="381">
        <v>1</v>
      </c>
      <c r="T124" s="316">
        <v>1</v>
      </c>
      <c r="U124" s="344" t="s">
        <v>1779</v>
      </c>
      <c r="V124" s="329" t="str">
        <f t="shared" si="16"/>
        <v/>
      </c>
      <c r="W124" s="329" t="str">
        <f t="shared" si="17"/>
        <v>ü</v>
      </c>
      <c r="X124" s="329" t="str">
        <f t="shared" si="18"/>
        <v/>
      </c>
      <c r="Y124" s="329" t="str">
        <f t="shared" si="19"/>
        <v/>
      </c>
    </row>
    <row r="125" spans="1:25" s="87" customFormat="1" ht="25.5" customHeight="1">
      <c r="A125" s="316">
        <f t="shared" si="20"/>
        <v>95</v>
      </c>
      <c r="B125" s="380">
        <v>6</v>
      </c>
      <c r="C125" s="432"/>
      <c r="D125" s="344" t="s">
        <v>1858</v>
      </c>
      <c r="E125" s="433">
        <v>105000</v>
      </c>
      <c r="F125" s="316" t="s">
        <v>1657</v>
      </c>
      <c r="G125" s="317">
        <v>1</v>
      </c>
      <c r="H125" s="378">
        <v>1</v>
      </c>
      <c r="I125" s="378">
        <v>0</v>
      </c>
      <c r="J125" s="378">
        <v>0</v>
      </c>
      <c r="K125" s="380">
        <v>0</v>
      </c>
      <c r="L125" s="317">
        <v>1</v>
      </c>
      <c r="M125" s="378">
        <v>1</v>
      </c>
      <c r="N125" s="380">
        <v>1</v>
      </c>
      <c r="O125" s="317">
        <v>0</v>
      </c>
      <c r="P125" s="378">
        <v>1</v>
      </c>
      <c r="Q125" s="380">
        <v>1</v>
      </c>
      <c r="R125" s="317">
        <v>1</v>
      </c>
      <c r="S125" s="381">
        <v>1</v>
      </c>
      <c r="T125" s="316">
        <v>1</v>
      </c>
      <c r="U125" s="344" t="s">
        <v>1779</v>
      </c>
      <c r="V125" s="329" t="str">
        <f t="shared" si="16"/>
        <v/>
      </c>
      <c r="W125" s="329" t="str">
        <f t="shared" si="17"/>
        <v>ü</v>
      </c>
      <c r="X125" s="329" t="str">
        <f t="shared" si="18"/>
        <v/>
      </c>
      <c r="Y125" s="329" t="str">
        <f t="shared" si="19"/>
        <v/>
      </c>
    </row>
    <row r="126" spans="1:25" s="87" customFormat="1" ht="25.5" customHeight="1">
      <c r="A126" s="316">
        <f t="shared" si="20"/>
        <v>96</v>
      </c>
      <c r="B126" s="380">
        <v>6</v>
      </c>
      <c r="C126" s="432"/>
      <c r="D126" s="344" t="s">
        <v>1859</v>
      </c>
      <c r="E126" s="433">
        <v>540000</v>
      </c>
      <c r="F126" s="316" t="s">
        <v>1657</v>
      </c>
      <c r="G126" s="317">
        <v>1</v>
      </c>
      <c r="H126" s="378">
        <v>1</v>
      </c>
      <c r="I126" s="378">
        <v>0</v>
      </c>
      <c r="J126" s="378">
        <v>0</v>
      </c>
      <c r="K126" s="380">
        <v>0</v>
      </c>
      <c r="L126" s="317">
        <v>1</v>
      </c>
      <c r="M126" s="378">
        <v>1</v>
      </c>
      <c r="N126" s="380">
        <v>1</v>
      </c>
      <c r="O126" s="317">
        <v>0</v>
      </c>
      <c r="P126" s="378">
        <v>1</v>
      </c>
      <c r="Q126" s="380">
        <v>1</v>
      </c>
      <c r="R126" s="317">
        <v>1</v>
      </c>
      <c r="S126" s="381">
        <v>1</v>
      </c>
      <c r="T126" s="316">
        <v>1</v>
      </c>
      <c r="U126" s="344" t="s">
        <v>1779</v>
      </c>
      <c r="V126" s="329" t="str">
        <f t="shared" si="16"/>
        <v/>
      </c>
      <c r="W126" s="329" t="str">
        <f t="shared" si="17"/>
        <v>ü</v>
      </c>
      <c r="X126" s="329" t="str">
        <f t="shared" si="18"/>
        <v/>
      </c>
      <c r="Y126" s="329" t="str">
        <f t="shared" si="19"/>
        <v/>
      </c>
    </row>
    <row r="127" spans="1:25" s="87" customFormat="1" ht="25.5" customHeight="1">
      <c r="A127" s="316">
        <f t="shared" si="20"/>
        <v>97</v>
      </c>
      <c r="B127" s="380">
        <v>6</v>
      </c>
      <c r="C127" s="432"/>
      <c r="D127" s="344" t="s">
        <v>90</v>
      </c>
      <c r="E127" s="433">
        <v>800000</v>
      </c>
      <c r="F127" s="316" t="s">
        <v>1657</v>
      </c>
      <c r="G127" s="317">
        <v>1</v>
      </c>
      <c r="H127" s="378">
        <v>1</v>
      </c>
      <c r="I127" s="378">
        <v>0</v>
      </c>
      <c r="J127" s="378">
        <v>0</v>
      </c>
      <c r="K127" s="380">
        <v>0</v>
      </c>
      <c r="L127" s="317">
        <v>1</v>
      </c>
      <c r="M127" s="378">
        <v>1</v>
      </c>
      <c r="N127" s="380">
        <v>1</v>
      </c>
      <c r="O127" s="317">
        <v>0</v>
      </c>
      <c r="P127" s="378">
        <v>1</v>
      </c>
      <c r="Q127" s="380">
        <v>1</v>
      </c>
      <c r="R127" s="317">
        <v>1</v>
      </c>
      <c r="S127" s="381">
        <v>1</v>
      </c>
      <c r="T127" s="316">
        <v>1</v>
      </c>
      <c r="U127" s="344" t="s">
        <v>1779</v>
      </c>
      <c r="V127" s="329" t="str">
        <f t="shared" si="16"/>
        <v/>
      </c>
      <c r="W127" s="329" t="str">
        <f t="shared" si="17"/>
        <v>ü</v>
      </c>
      <c r="X127" s="329" t="str">
        <f t="shared" si="18"/>
        <v/>
      </c>
      <c r="Y127" s="329" t="str">
        <f t="shared" si="19"/>
        <v/>
      </c>
    </row>
    <row r="128" spans="1:25" s="87" customFormat="1" ht="25.5" customHeight="1">
      <c r="A128" s="316"/>
      <c r="B128" s="380"/>
      <c r="C128" s="432"/>
      <c r="D128" s="434" t="s">
        <v>91</v>
      </c>
      <c r="E128" s="435">
        <v>7250000</v>
      </c>
      <c r="F128" s="316"/>
      <c r="G128" s="409"/>
      <c r="H128" s="378"/>
      <c r="I128" s="378"/>
      <c r="J128" s="378"/>
      <c r="K128" s="381"/>
      <c r="L128" s="409"/>
      <c r="M128" s="378"/>
      <c r="N128" s="381"/>
      <c r="O128" s="409"/>
      <c r="P128" s="378"/>
      <c r="Q128" s="381"/>
      <c r="R128" s="409"/>
      <c r="S128" s="381"/>
      <c r="T128" s="316"/>
      <c r="U128" s="344"/>
      <c r="V128" s="329" t="str">
        <f t="shared" si="16"/>
        <v/>
      </c>
      <c r="W128" s="329" t="str">
        <f t="shared" si="17"/>
        <v/>
      </c>
      <c r="X128" s="329" t="str">
        <f t="shared" si="18"/>
        <v/>
      </c>
      <c r="Y128" s="329" t="str">
        <f t="shared" si="19"/>
        <v/>
      </c>
    </row>
    <row r="129" spans="1:25" s="87" customFormat="1" ht="25.5" customHeight="1">
      <c r="A129" s="316">
        <v>98</v>
      </c>
      <c r="B129" s="380">
        <v>6</v>
      </c>
      <c r="C129" s="432"/>
      <c r="D129" s="344" t="s">
        <v>92</v>
      </c>
      <c r="E129" s="433">
        <v>6250000</v>
      </c>
      <c r="F129" s="316" t="s">
        <v>1658</v>
      </c>
      <c r="G129" s="317">
        <v>1</v>
      </c>
      <c r="H129" s="378">
        <v>0</v>
      </c>
      <c r="I129" s="378">
        <v>0</v>
      </c>
      <c r="J129" s="378">
        <v>0</v>
      </c>
      <c r="K129" s="380">
        <v>0</v>
      </c>
      <c r="L129" s="317">
        <v>1</v>
      </c>
      <c r="M129" s="378">
        <v>1</v>
      </c>
      <c r="N129" s="380">
        <v>1</v>
      </c>
      <c r="O129" s="317">
        <v>0</v>
      </c>
      <c r="P129" s="378">
        <v>1</v>
      </c>
      <c r="Q129" s="380">
        <v>1</v>
      </c>
      <c r="R129" s="317">
        <v>0</v>
      </c>
      <c r="S129" s="381">
        <v>0</v>
      </c>
      <c r="T129" s="316">
        <v>0</v>
      </c>
      <c r="U129" s="344" t="s">
        <v>967</v>
      </c>
      <c r="V129" s="329" t="str">
        <f t="shared" si="16"/>
        <v/>
      </c>
      <c r="W129" s="329" t="str">
        <f t="shared" si="17"/>
        <v/>
      </c>
      <c r="X129" s="329" t="str">
        <f t="shared" si="18"/>
        <v/>
      </c>
      <c r="Y129" s="329" t="str">
        <f t="shared" si="19"/>
        <v>ü</v>
      </c>
    </row>
    <row r="130" spans="1:25" s="87" customFormat="1" ht="25.5" customHeight="1">
      <c r="A130" s="316">
        <f>A129+1</f>
        <v>99</v>
      </c>
      <c r="B130" s="380">
        <v>6</v>
      </c>
      <c r="C130" s="432"/>
      <c r="D130" s="344" t="s">
        <v>968</v>
      </c>
      <c r="E130" s="433">
        <v>500000</v>
      </c>
      <c r="F130" s="316" t="s">
        <v>1658</v>
      </c>
      <c r="G130" s="317">
        <v>1</v>
      </c>
      <c r="H130" s="378">
        <v>0</v>
      </c>
      <c r="I130" s="378">
        <v>0</v>
      </c>
      <c r="J130" s="378">
        <v>0</v>
      </c>
      <c r="K130" s="380">
        <v>0</v>
      </c>
      <c r="L130" s="317">
        <v>1</v>
      </c>
      <c r="M130" s="378">
        <v>1</v>
      </c>
      <c r="N130" s="380">
        <v>1</v>
      </c>
      <c r="O130" s="317">
        <v>0</v>
      </c>
      <c r="P130" s="378">
        <v>1</v>
      </c>
      <c r="Q130" s="380">
        <v>1</v>
      </c>
      <c r="R130" s="317">
        <v>0</v>
      </c>
      <c r="S130" s="381">
        <v>0</v>
      </c>
      <c r="T130" s="316">
        <v>0</v>
      </c>
      <c r="U130" s="344" t="s">
        <v>967</v>
      </c>
      <c r="V130" s="329" t="str">
        <f t="shared" si="16"/>
        <v/>
      </c>
      <c r="W130" s="329" t="str">
        <f t="shared" si="17"/>
        <v/>
      </c>
      <c r="X130" s="329" t="str">
        <f t="shared" si="18"/>
        <v/>
      </c>
      <c r="Y130" s="329" t="str">
        <f t="shared" si="19"/>
        <v>ü</v>
      </c>
    </row>
    <row r="131" spans="1:25" s="87" customFormat="1" ht="25.5" customHeight="1">
      <c r="A131" s="351">
        <f>A130+1</f>
        <v>100</v>
      </c>
      <c r="B131" s="436">
        <v>6</v>
      </c>
      <c r="C131" s="437"/>
      <c r="D131" s="352" t="s">
        <v>969</v>
      </c>
      <c r="E131" s="438">
        <v>500000</v>
      </c>
      <c r="F131" s="351" t="s">
        <v>1658</v>
      </c>
      <c r="G131" s="439">
        <v>1</v>
      </c>
      <c r="H131" s="440">
        <v>0</v>
      </c>
      <c r="I131" s="440">
        <v>0</v>
      </c>
      <c r="J131" s="440">
        <v>0</v>
      </c>
      <c r="K131" s="436">
        <v>0</v>
      </c>
      <c r="L131" s="439">
        <v>1</v>
      </c>
      <c r="M131" s="440">
        <v>1</v>
      </c>
      <c r="N131" s="436">
        <v>1</v>
      </c>
      <c r="O131" s="439">
        <v>0</v>
      </c>
      <c r="P131" s="440">
        <v>1</v>
      </c>
      <c r="Q131" s="436">
        <v>1</v>
      </c>
      <c r="R131" s="439">
        <v>0</v>
      </c>
      <c r="S131" s="441">
        <v>0</v>
      </c>
      <c r="T131" s="351">
        <v>0</v>
      </c>
      <c r="U131" s="352" t="s">
        <v>967</v>
      </c>
      <c r="V131" s="362" t="str">
        <f t="shared" si="16"/>
        <v/>
      </c>
      <c r="W131" s="362" t="str">
        <f t="shared" si="17"/>
        <v/>
      </c>
      <c r="X131" s="362" t="str">
        <f t="shared" si="18"/>
        <v/>
      </c>
      <c r="Y131" s="362" t="str">
        <f t="shared" si="19"/>
        <v>ü</v>
      </c>
    </row>
    <row r="132" spans="1:25" s="87" customFormat="1" ht="31.5" customHeight="1">
      <c r="A132" s="55"/>
      <c r="B132" s="55"/>
      <c r="C132" s="84"/>
      <c r="D132" s="84"/>
      <c r="E132" s="86"/>
    </row>
    <row r="133" spans="1:25" s="87" customFormat="1" ht="31.5" customHeight="1">
      <c r="A133" s="55"/>
      <c r="B133" s="55"/>
      <c r="C133" s="84"/>
      <c r="D133" s="84"/>
      <c r="E133" s="86"/>
    </row>
    <row r="134" spans="1:25" s="87" customFormat="1" ht="31.5" hidden="1" customHeight="1">
      <c r="A134" s="55"/>
      <c r="B134" s="55"/>
      <c r="C134" s="84"/>
      <c r="D134" s="74" t="s">
        <v>857</v>
      </c>
      <c r="E134" s="75">
        <f>SUMIF(F$8:F131,"Y",E$8:E131)</f>
        <v>146718266</v>
      </c>
      <c r="F134" s="76">
        <f>COUNTIF(F$8:F131,"Y")</f>
        <v>40</v>
      </c>
    </row>
    <row r="135" spans="1:25" s="87" customFormat="1" ht="31.5" hidden="1" customHeight="1">
      <c r="A135" s="55"/>
      <c r="B135" s="55"/>
      <c r="C135" s="84"/>
      <c r="D135" s="77" t="s">
        <v>858</v>
      </c>
      <c r="E135" s="78">
        <f>SUMIF(F$8:F131,"N",E$8:E131)</f>
        <v>95058528</v>
      </c>
      <c r="F135" s="73">
        <f>COUNTIF(F$8:F131,"N")</f>
        <v>46</v>
      </c>
    </row>
    <row r="136" spans="1:25" s="87" customFormat="1" ht="31.5" hidden="1" customHeight="1">
      <c r="A136" s="55"/>
      <c r="B136" s="55"/>
      <c r="C136" s="84"/>
      <c r="D136" s="77" t="s">
        <v>856</v>
      </c>
      <c r="E136" s="78">
        <f>SUMIF(F$8:F131,"F",E$8:E131)</f>
        <v>58272820</v>
      </c>
      <c r="F136" s="73">
        <f>COUNTIF(F$8:F131,"F")</f>
        <v>14</v>
      </c>
    </row>
    <row r="137" spans="1:25" s="87" customFormat="1" ht="31.5" hidden="1" customHeight="1">
      <c r="A137" s="55"/>
      <c r="B137" s="55"/>
      <c r="C137" s="84"/>
      <c r="D137" s="77" t="s">
        <v>1339</v>
      </c>
      <c r="E137" s="78">
        <f>SUMIF(F$8:F131,"L",E$8:E131)</f>
        <v>0</v>
      </c>
      <c r="F137" s="73">
        <f>COUNTIF(F$8:F131,"L")</f>
        <v>0</v>
      </c>
    </row>
    <row r="138" spans="1:25" s="87" customFormat="1" ht="31.5" hidden="1" customHeight="1">
      <c r="A138" s="55"/>
      <c r="B138" s="55"/>
      <c r="C138" s="84"/>
      <c r="D138" s="79" t="s">
        <v>859</v>
      </c>
      <c r="E138" s="80">
        <f>SUM(E134:E136)</f>
        <v>300049614</v>
      </c>
      <c r="F138" s="81">
        <f>SUM(F134:F136)</f>
        <v>100</v>
      </c>
    </row>
    <row r="139" spans="1:25" s="87" customFormat="1" ht="31.5" hidden="1" customHeight="1">
      <c r="A139" s="55"/>
      <c r="B139" s="55"/>
      <c r="C139" s="84"/>
      <c r="D139" s="84"/>
      <c r="E139" s="86"/>
    </row>
  </sheetData>
  <autoFilter ref="A5:AE131"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  <filterColumn colId="17" showButton="0"/>
  </autoFilter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:AF139"/>
  <sheetViews>
    <sheetView workbookViewId="0"/>
  </sheetViews>
  <sheetFormatPr defaultColWidth="9" defaultRowHeight="14.25"/>
  <cols>
    <col min="1" max="1" width="5.140625" style="49" customWidth="1"/>
    <col min="2" max="2" width="5.140625" style="49" hidden="1" customWidth="1"/>
    <col min="3" max="3" width="46" style="46" customWidth="1"/>
    <col min="4" max="4" width="62.42578125" style="49" customWidth="1"/>
    <col min="5" max="5" width="12.42578125" style="442" customWidth="1"/>
    <col min="6" max="21" width="4.42578125" style="49" hidden="1" customWidth="1"/>
    <col min="22" max="22" width="32" style="49" hidden="1" customWidth="1"/>
    <col min="23" max="26" width="8.140625" style="49" customWidth="1"/>
    <col min="27" max="27" width="9" style="49" hidden="1" customWidth="1"/>
    <col min="28" max="16384" width="9" style="49"/>
  </cols>
  <sheetData>
    <row r="1" spans="1:32" s="197" customFormat="1" ht="12.75">
      <c r="A1" s="5" t="s">
        <v>500</v>
      </c>
      <c r="B1" s="5"/>
      <c r="C1" s="202"/>
      <c r="D1" s="203"/>
      <c r="E1" s="452"/>
      <c r="F1" s="197" t="s">
        <v>523</v>
      </c>
      <c r="H1" s="197" t="s">
        <v>528</v>
      </c>
    </row>
    <row r="2" spans="1:32" s="197" customFormat="1" ht="12.75">
      <c r="A2" s="5" t="s">
        <v>2061</v>
      </c>
      <c r="B2" s="5"/>
      <c r="C2" s="202"/>
      <c r="D2" s="203"/>
      <c r="E2" s="452"/>
      <c r="H2" s="197" t="s">
        <v>524</v>
      </c>
      <c r="K2" s="197" t="s">
        <v>185</v>
      </c>
    </row>
    <row r="3" spans="1:32" s="197" customFormat="1" ht="12.75">
      <c r="A3" s="5"/>
      <c r="B3" s="5"/>
      <c r="C3" s="202"/>
      <c r="D3" s="203"/>
      <c r="E3" s="452"/>
      <c r="H3" s="197" t="s">
        <v>525</v>
      </c>
      <c r="N3" s="197" t="s">
        <v>1660</v>
      </c>
    </row>
    <row r="4" spans="1:32" s="197" customFormat="1" ht="12.75">
      <c r="C4" s="202"/>
      <c r="D4" s="203"/>
      <c r="E4" s="452"/>
      <c r="H4" s="197" t="s">
        <v>182</v>
      </c>
      <c r="N4" s="197" t="s">
        <v>1661</v>
      </c>
      <c r="AA4" s="199" t="s">
        <v>1395</v>
      </c>
    </row>
    <row r="5" spans="1:32" s="197" customFormat="1" ht="14.25" customHeight="1">
      <c r="A5" s="1210" t="s">
        <v>521</v>
      </c>
      <c r="B5" s="453"/>
      <c r="C5" s="1212" t="s">
        <v>501</v>
      </c>
      <c r="D5" s="1210" t="s">
        <v>502</v>
      </c>
      <c r="E5" s="1336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2" t="s">
        <v>515</v>
      </c>
      <c r="P5" s="1223"/>
      <c r="Q5" s="1223"/>
      <c r="R5" s="1224"/>
      <c r="S5" s="1221" t="s">
        <v>516</v>
      </c>
      <c r="T5" s="1221"/>
      <c r="U5" s="454" t="s">
        <v>522</v>
      </c>
      <c r="V5" s="1212" t="s">
        <v>512</v>
      </c>
      <c r="W5" s="1227" t="s">
        <v>1394</v>
      </c>
      <c r="X5" s="1227"/>
      <c r="Y5" s="1227"/>
      <c r="Z5" s="1227"/>
    </row>
    <row r="6" spans="1:32" s="197" customFormat="1" ht="98.25" customHeight="1">
      <c r="A6" s="1211"/>
      <c r="B6" s="189"/>
      <c r="C6" s="1213"/>
      <c r="D6" s="1211"/>
      <c r="E6" s="1337"/>
      <c r="F6" s="1236"/>
      <c r="G6" s="1338" t="s">
        <v>529</v>
      </c>
      <c r="H6" s="1338" t="s">
        <v>518</v>
      </c>
      <c r="I6" s="1338" t="s">
        <v>520</v>
      </c>
      <c r="J6" s="1338" t="s">
        <v>503</v>
      </c>
      <c r="K6" s="1338" t="s">
        <v>504</v>
      </c>
      <c r="L6" s="1342" t="s">
        <v>527</v>
      </c>
      <c r="M6" s="1342" t="s">
        <v>505</v>
      </c>
      <c r="N6" s="1342" t="s">
        <v>506</v>
      </c>
      <c r="O6" s="1340" t="s">
        <v>507</v>
      </c>
      <c r="P6" s="1340" t="s">
        <v>508</v>
      </c>
      <c r="Q6" s="1340" t="s">
        <v>509</v>
      </c>
      <c r="R6" s="1340" t="s">
        <v>526</v>
      </c>
      <c r="S6" s="1344" t="s">
        <v>519</v>
      </c>
      <c r="T6" s="1344" t="s">
        <v>510</v>
      </c>
      <c r="U6" s="1340" t="s">
        <v>511</v>
      </c>
      <c r="V6" s="1213"/>
      <c r="W6" s="192" t="s">
        <v>864</v>
      </c>
      <c r="X6" s="193" t="s">
        <v>865</v>
      </c>
      <c r="Y6" s="193" t="s">
        <v>866</v>
      </c>
      <c r="Z6" s="192" t="s">
        <v>867</v>
      </c>
      <c r="AB6" s="455"/>
      <c r="AC6" s="455"/>
      <c r="AD6" s="455"/>
      <c r="AE6" s="455"/>
      <c r="AF6" s="455"/>
    </row>
    <row r="7" spans="1:32" s="197" customFormat="1" ht="24.75" customHeight="1">
      <c r="A7" s="1238"/>
      <c r="B7" s="189"/>
      <c r="C7" s="1230"/>
      <c r="D7" s="1238"/>
      <c r="E7" s="1230"/>
      <c r="F7" s="1237"/>
      <c r="G7" s="1339"/>
      <c r="H7" s="1339"/>
      <c r="I7" s="1339"/>
      <c r="J7" s="1339"/>
      <c r="K7" s="1339"/>
      <c r="L7" s="1343"/>
      <c r="M7" s="1343"/>
      <c r="N7" s="1343"/>
      <c r="O7" s="1341"/>
      <c r="P7" s="1341"/>
      <c r="Q7" s="1341"/>
      <c r="R7" s="1341"/>
      <c r="S7" s="1345"/>
      <c r="T7" s="1345"/>
      <c r="U7" s="1341"/>
      <c r="V7" s="1230"/>
      <c r="W7" s="42" t="s">
        <v>1659</v>
      </c>
      <c r="X7" s="43" t="s">
        <v>1657</v>
      </c>
      <c r="Y7" s="43" t="s">
        <v>380</v>
      </c>
      <c r="Z7" s="42" t="s">
        <v>1658</v>
      </c>
      <c r="AB7" s="455"/>
      <c r="AC7" s="455"/>
      <c r="AD7" s="455"/>
      <c r="AE7" s="455"/>
      <c r="AF7" s="455"/>
    </row>
    <row r="8" spans="1:32" ht="42.75">
      <c r="A8" s="51">
        <v>1</v>
      </c>
      <c r="B8" s="51">
        <v>1</v>
      </c>
      <c r="C8" s="52" t="s">
        <v>585</v>
      </c>
      <c r="D8" s="52" t="s">
        <v>1017</v>
      </c>
      <c r="E8" s="443">
        <v>30000000</v>
      </c>
      <c r="F8" s="89" t="s">
        <v>1658</v>
      </c>
      <c r="G8" s="89">
        <v>1</v>
      </c>
      <c r="H8" s="89">
        <v>0</v>
      </c>
      <c r="I8" s="89">
        <v>0</v>
      </c>
      <c r="J8" s="89">
        <v>0</v>
      </c>
      <c r="K8" s="89">
        <v>0</v>
      </c>
      <c r="L8" s="89">
        <v>1</v>
      </c>
      <c r="M8" s="89">
        <v>1</v>
      </c>
      <c r="N8" s="89">
        <v>1</v>
      </c>
      <c r="O8" s="89">
        <v>0</v>
      </c>
      <c r="P8" s="89">
        <v>1</v>
      </c>
      <c r="Q8" s="89">
        <v>1</v>
      </c>
      <c r="R8" s="89">
        <v>1</v>
      </c>
      <c r="S8" s="89">
        <v>1</v>
      </c>
      <c r="T8" s="89">
        <v>1</v>
      </c>
      <c r="U8" s="89">
        <v>0</v>
      </c>
      <c r="V8" s="115" t="s">
        <v>1282</v>
      </c>
      <c r="W8" s="34" t="str">
        <f t="shared" ref="W8:W13" si="0">IF($F8="Y",$AA$4,"")</f>
        <v/>
      </c>
      <c r="X8" s="34" t="str">
        <f t="shared" ref="X8:X13" si="1">IF(F8="F",$AA$4,"")</f>
        <v/>
      </c>
      <c r="Y8" s="34" t="str">
        <f t="shared" ref="Y8:Y13" si="2">IF(F8="L",$AA$4,"")</f>
        <v/>
      </c>
      <c r="Z8" s="34" t="str">
        <f t="shared" ref="Z8:Z13" si="3">IF(F8="N",$AA$4,"")</f>
        <v>ü</v>
      </c>
    </row>
    <row r="9" spans="1:32" ht="42.75">
      <c r="A9" s="53">
        <v>2</v>
      </c>
      <c r="B9" s="53">
        <v>2</v>
      </c>
      <c r="C9" s="56" t="s">
        <v>1396</v>
      </c>
      <c r="D9" s="56" t="s">
        <v>1018</v>
      </c>
      <c r="E9" s="444">
        <v>40426900</v>
      </c>
      <c r="F9" s="53" t="s">
        <v>1659</v>
      </c>
      <c r="G9" s="53">
        <v>1</v>
      </c>
      <c r="H9" s="53">
        <v>1</v>
      </c>
      <c r="I9" s="53">
        <v>0</v>
      </c>
      <c r="J9" s="53">
        <v>0</v>
      </c>
      <c r="K9" s="53">
        <v>0</v>
      </c>
      <c r="L9" s="53">
        <v>1</v>
      </c>
      <c r="M9" s="53">
        <v>1</v>
      </c>
      <c r="N9" s="53">
        <v>1</v>
      </c>
      <c r="O9" s="53">
        <v>0</v>
      </c>
      <c r="P9" s="53">
        <v>1</v>
      </c>
      <c r="Q9" s="53">
        <v>1</v>
      </c>
      <c r="R9" s="53">
        <v>1</v>
      </c>
      <c r="S9" s="53">
        <v>1</v>
      </c>
      <c r="T9" s="53">
        <v>1</v>
      </c>
      <c r="U9" s="53">
        <v>1</v>
      </c>
      <c r="V9" s="57" t="s">
        <v>1016</v>
      </c>
      <c r="W9" s="32" t="str">
        <f t="shared" si="0"/>
        <v>ü</v>
      </c>
      <c r="X9" s="32" t="str">
        <f t="shared" si="1"/>
        <v/>
      </c>
      <c r="Y9" s="32" t="str">
        <f t="shared" si="2"/>
        <v/>
      </c>
      <c r="Z9" s="32" t="str">
        <f t="shared" si="3"/>
        <v/>
      </c>
    </row>
    <row r="10" spans="1:32" ht="71.25">
      <c r="A10" s="53">
        <v>3</v>
      </c>
      <c r="B10" s="53">
        <v>3</v>
      </c>
      <c r="C10" s="56" t="s">
        <v>586</v>
      </c>
      <c r="D10" s="56" t="s">
        <v>1020</v>
      </c>
      <c r="E10" s="444">
        <v>19640000</v>
      </c>
      <c r="F10" s="53" t="s">
        <v>1659</v>
      </c>
      <c r="G10" s="53">
        <v>1</v>
      </c>
      <c r="H10" s="53">
        <v>1</v>
      </c>
      <c r="I10" s="53">
        <v>0</v>
      </c>
      <c r="J10" s="53">
        <v>0</v>
      </c>
      <c r="K10" s="53">
        <v>0</v>
      </c>
      <c r="L10" s="53">
        <v>1</v>
      </c>
      <c r="M10" s="53">
        <v>1</v>
      </c>
      <c r="N10" s="53">
        <v>1</v>
      </c>
      <c r="O10" s="53">
        <v>0</v>
      </c>
      <c r="P10" s="53">
        <v>1</v>
      </c>
      <c r="Q10" s="53">
        <v>1</v>
      </c>
      <c r="R10" s="53">
        <v>1</v>
      </c>
      <c r="S10" s="53">
        <v>1</v>
      </c>
      <c r="T10" s="53">
        <v>1</v>
      </c>
      <c r="U10" s="53">
        <v>1</v>
      </c>
      <c r="V10" s="57" t="s">
        <v>1023</v>
      </c>
      <c r="W10" s="32" t="str">
        <f t="shared" si="0"/>
        <v>ü</v>
      </c>
      <c r="X10" s="32" t="str">
        <f t="shared" si="1"/>
        <v/>
      </c>
      <c r="Y10" s="32" t="str">
        <f t="shared" si="2"/>
        <v/>
      </c>
      <c r="Z10" s="32" t="str">
        <f t="shared" si="3"/>
        <v/>
      </c>
    </row>
    <row r="11" spans="1:32" ht="28.5">
      <c r="A11" s="53">
        <v>4</v>
      </c>
      <c r="B11" s="53">
        <v>4</v>
      </c>
      <c r="C11" s="56" t="s">
        <v>587</v>
      </c>
      <c r="D11" s="56" t="s">
        <v>1021</v>
      </c>
      <c r="E11" s="444">
        <v>3750000</v>
      </c>
      <c r="F11" s="53" t="s">
        <v>1658</v>
      </c>
      <c r="G11" s="53">
        <v>1</v>
      </c>
      <c r="H11" s="53">
        <v>0</v>
      </c>
      <c r="I11" s="53">
        <v>0</v>
      </c>
      <c r="J11" s="53">
        <v>0</v>
      </c>
      <c r="K11" s="53">
        <v>0</v>
      </c>
      <c r="L11" s="53">
        <v>1</v>
      </c>
      <c r="M11" s="53">
        <v>1</v>
      </c>
      <c r="N11" s="53">
        <v>1</v>
      </c>
      <c r="O11" s="53">
        <v>0</v>
      </c>
      <c r="P11" s="53">
        <v>1</v>
      </c>
      <c r="Q11" s="53">
        <v>1</v>
      </c>
      <c r="R11" s="53">
        <v>0</v>
      </c>
      <c r="S11" s="53">
        <v>0</v>
      </c>
      <c r="T11" s="53">
        <v>0</v>
      </c>
      <c r="U11" s="53">
        <v>0</v>
      </c>
      <c r="V11" s="57" t="s">
        <v>1024</v>
      </c>
      <c r="W11" s="32" t="str">
        <f t="shared" si="0"/>
        <v/>
      </c>
      <c r="X11" s="32" t="str">
        <f t="shared" si="1"/>
        <v/>
      </c>
      <c r="Y11" s="32" t="str">
        <f t="shared" si="2"/>
        <v/>
      </c>
      <c r="Z11" s="32" t="str">
        <f t="shared" si="3"/>
        <v>ü</v>
      </c>
    </row>
    <row r="12" spans="1:32" ht="28.5">
      <c r="A12" s="53">
        <v>5</v>
      </c>
      <c r="B12" s="53">
        <v>5</v>
      </c>
      <c r="C12" s="56" t="s">
        <v>588</v>
      </c>
      <c r="D12" s="56" t="s">
        <v>1022</v>
      </c>
      <c r="E12" s="444">
        <v>10000000</v>
      </c>
      <c r="F12" s="53" t="s">
        <v>1657</v>
      </c>
      <c r="G12" s="53">
        <v>1</v>
      </c>
      <c r="H12" s="53">
        <v>0</v>
      </c>
      <c r="I12" s="53">
        <v>0</v>
      </c>
      <c r="J12" s="53">
        <v>0</v>
      </c>
      <c r="K12" s="53">
        <v>0</v>
      </c>
      <c r="L12" s="53">
        <v>1</v>
      </c>
      <c r="M12" s="53">
        <v>1</v>
      </c>
      <c r="N12" s="53">
        <v>1</v>
      </c>
      <c r="O12" s="53">
        <v>0</v>
      </c>
      <c r="P12" s="53">
        <v>1</v>
      </c>
      <c r="Q12" s="53">
        <v>1</v>
      </c>
      <c r="R12" s="53">
        <v>1</v>
      </c>
      <c r="S12" s="53">
        <v>1</v>
      </c>
      <c r="T12" s="53">
        <v>1</v>
      </c>
      <c r="U12" s="53">
        <v>1</v>
      </c>
      <c r="V12" s="57" t="s">
        <v>1025</v>
      </c>
      <c r="W12" s="32" t="str">
        <f t="shared" si="0"/>
        <v/>
      </c>
      <c r="X12" s="32" t="str">
        <f t="shared" si="1"/>
        <v>ü</v>
      </c>
      <c r="Y12" s="32" t="str">
        <f t="shared" si="2"/>
        <v/>
      </c>
      <c r="Z12" s="32" t="str">
        <f t="shared" si="3"/>
        <v/>
      </c>
    </row>
    <row r="13" spans="1:32" ht="28.5">
      <c r="A13" s="58">
        <v>6</v>
      </c>
      <c r="B13" s="58">
        <v>5</v>
      </c>
      <c r="C13" s="59"/>
      <c r="D13" s="59" t="s">
        <v>1019</v>
      </c>
      <c r="E13" s="445">
        <v>10000000</v>
      </c>
      <c r="F13" s="58" t="s">
        <v>1659</v>
      </c>
      <c r="G13" s="58">
        <v>1</v>
      </c>
      <c r="H13" s="58">
        <v>1</v>
      </c>
      <c r="I13" s="58">
        <v>0</v>
      </c>
      <c r="J13" s="58">
        <v>0</v>
      </c>
      <c r="K13" s="58">
        <v>0</v>
      </c>
      <c r="L13" s="58">
        <v>1</v>
      </c>
      <c r="M13" s="58">
        <v>1</v>
      </c>
      <c r="N13" s="58">
        <v>1</v>
      </c>
      <c r="O13" s="58">
        <v>0</v>
      </c>
      <c r="P13" s="58">
        <v>1</v>
      </c>
      <c r="Q13" s="58">
        <v>1</v>
      </c>
      <c r="R13" s="58">
        <v>1</v>
      </c>
      <c r="S13" s="58">
        <v>1</v>
      </c>
      <c r="T13" s="58">
        <v>1</v>
      </c>
      <c r="U13" s="58">
        <v>1</v>
      </c>
      <c r="V13" s="60" t="s">
        <v>1027</v>
      </c>
      <c r="W13" s="33" t="str">
        <f t="shared" si="0"/>
        <v>ü</v>
      </c>
      <c r="X13" s="33" t="str">
        <f t="shared" si="1"/>
        <v/>
      </c>
      <c r="Y13" s="33" t="str">
        <f t="shared" si="2"/>
        <v/>
      </c>
      <c r="Z13" s="33" t="str">
        <f t="shared" si="3"/>
        <v/>
      </c>
    </row>
    <row r="14" spans="1:32" s="87" customFormat="1" ht="16.5">
      <c r="A14" s="55"/>
      <c r="B14" s="55"/>
      <c r="C14" s="84"/>
      <c r="D14" s="446"/>
      <c r="E14" s="447"/>
      <c r="V14" s="84"/>
    </row>
    <row r="15" spans="1:32" s="87" customFormat="1" ht="9.75" hidden="1" customHeight="1">
      <c r="A15" s="55"/>
      <c r="B15" s="55"/>
      <c r="C15" s="84"/>
      <c r="D15" s="84"/>
      <c r="E15" s="448"/>
      <c r="V15" s="84"/>
    </row>
    <row r="16" spans="1:32" s="87" customFormat="1" hidden="1">
      <c r="A16" s="55"/>
      <c r="B16" s="55"/>
      <c r="C16" s="84"/>
      <c r="D16" s="85" t="s">
        <v>857</v>
      </c>
      <c r="E16" s="447">
        <f>SUMIF(F$8:F13,"Y",E$8:E13)</f>
        <v>70066900</v>
      </c>
      <c r="F16" s="87">
        <f>COUNTIF(F$8:F13,"Y")</f>
        <v>3</v>
      </c>
      <c r="V16" s="84"/>
    </row>
    <row r="17" spans="1:22" s="87" customFormat="1" hidden="1">
      <c r="A17" s="55"/>
      <c r="B17" s="55"/>
      <c r="C17" s="84"/>
      <c r="D17" s="85" t="s">
        <v>858</v>
      </c>
      <c r="E17" s="447">
        <f>SUMIF(F$8:F13,"N",E$8:E13)</f>
        <v>33750000</v>
      </c>
      <c r="F17" s="87">
        <f>COUNTIF(F$8:F13,"N")</f>
        <v>2</v>
      </c>
      <c r="V17" s="84"/>
    </row>
    <row r="18" spans="1:22" s="87" customFormat="1" hidden="1">
      <c r="A18" s="55"/>
      <c r="B18" s="55"/>
      <c r="C18" s="84"/>
      <c r="D18" s="85" t="s">
        <v>856</v>
      </c>
      <c r="E18" s="447">
        <f>SUMIF(F$8:F13,"F",E$8:E13)</f>
        <v>10000000</v>
      </c>
      <c r="F18" s="87">
        <f>COUNTIF(F$8:F13,"F")</f>
        <v>1</v>
      </c>
      <c r="V18" s="84"/>
    </row>
    <row r="19" spans="1:22" s="87" customFormat="1" hidden="1">
      <c r="A19" s="55"/>
      <c r="B19" s="55"/>
      <c r="C19" s="84"/>
      <c r="D19" s="449" t="s">
        <v>859</v>
      </c>
      <c r="E19" s="450">
        <f>SUM(E16:E18)</f>
        <v>113816900</v>
      </c>
      <c r="F19" s="451">
        <f>SUM(F16:F18)</f>
        <v>6</v>
      </c>
      <c r="V19" s="84"/>
    </row>
    <row r="20" spans="1:22" s="87" customFormat="1" hidden="1">
      <c r="A20" s="55"/>
      <c r="B20" s="55"/>
      <c r="C20" s="84"/>
      <c r="D20" s="84"/>
      <c r="E20" s="448"/>
      <c r="V20" s="84"/>
    </row>
    <row r="21" spans="1:22" s="87" customFormat="1" hidden="1">
      <c r="A21" s="55"/>
      <c r="B21" s="55"/>
      <c r="C21" s="84"/>
      <c r="D21" s="84"/>
      <c r="E21" s="448"/>
    </row>
    <row r="22" spans="1:22" s="87" customFormat="1" hidden="1">
      <c r="A22" s="55"/>
      <c r="B22" s="55"/>
      <c r="C22" s="84"/>
      <c r="D22" s="84"/>
      <c r="E22" s="448"/>
    </row>
    <row r="23" spans="1:22" s="87" customFormat="1">
      <c r="A23" s="55"/>
      <c r="B23" s="55"/>
      <c r="C23" s="84"/>
      <c r="D23" s="84"/>
      <c r="E23" s="448"/>
    </row>
    <row r="24" spans="1:22" s="87" customFormat="1">
      <c r="A24" s="55"/>
      <c r="B24" s="55"/>
      <c r="C24" s="84"/>
      <c r="D24" s="84"/>
      <c r="E24" s="448"/>
    </row>
    <row r="25" spans="1:22" s="87" customFormat="1">
      <c r="A25" s="55"/>
      <c r="B25" s="55"/>
      <c r="C25" s="84"/>
      <c r="D25" s="84"/>
      <c r="E25" s="448"/>
    </row>
    <row r="26" spans="1:22" s="87" customFormat="1">
      <c r="A26" s="55"/>
      <c r="B26" s="55"/>
      <c r="C26" s="84"/>
      <c r="D26" s="84"/>
      <c r="E26" s="448"/>
    </row>
    <row r="27" spans="1:22" s="87" customFormat="1">
      <c r="A27" s="55"/>
      <c r="B27" s="55"/>
      <c r="C27" s="84"/>
      <c r="D27" s="84"/>
      <c r="E27" s="448"/>
    </row>
    <row r="28" spans="1:22" s="87" customFormat="1">
      <c r="A28" s="55"/>
      <c r="B28" s="55"/>
      <c r="C28" s="84"/>
      <c r="D28" s="84"/>
      <c r="E28" s="448"/>
    </row>
    <row r="29" spans="1:22" s="87" customFormat="1">
      <c r="A29" s="55"/>
      <c r="B29" s="55"/>
      <c r="C29" s="84"/>
      <c r="D29" s="84"/>
      <c r="E29" s="448"/>
    </row>
    <row r="30" spans="1:22" s="87" customFormat="1">
      <c r="A30" s="55"/>
      <c r="B30" s="55"/>
      <c r="C30" s="84"/>
      <c r="D30" s="84"/>
      <c r="E30" s="448"/>
    </row>
    <row r="31" spans="1:22" s="87" customFormat="1">
      <c r="A31" s="55"/>
      <c r="B31" s="55"/>
      <c r="C31" s="84"/>
      <c r="D31" s="84"/>
      <c r="E31" s="448"/>
    </row>
    <row r="32" spans="1:22" s="87" customFormat="1">
      <c r="A32" s="55"/>
      <c r="B32" s="55"/>
      <c r="C32" s="84"/>
      <c r="D32" s="84"/>
      <c r="E32" s="448"/>
    </row>
    <row r="33" spans="1:5" s="87" customFormat="1">
      <c r="A33" s="55"/>
      <c r="B33" s="55"/>
      <c r="C33" s="84"/>
      <c r="D33" s="84"/>
      <c r="E33" s="448"/>
    </row>
    <row r="34" spans="1:5" s="87" customFormat="1">
      <c r="A34" s="55"/>
      <c r="B34" s="55"/>
      <c r="C34" s="84"/>
      <c r="D34" s="84"/>
      <c r="E34" s="448"/>
    </row>
    <row r="35" spans="1:5" s="87" customFormat="1">
      <c r="A35" s="55"/>
      <c r="B35" s="55"/>
      <c r="C35" s="84"/>
      <c r="D35" s="84"/>
      <c r="E35" s="448"/>
    </row>
    <row r="36" spans="1:5" s="87" customFormat="1">
      <c r="A36" s="55"/>
      <c r="B36" s="55"/>
      <c r="C36" s="84"/>
      <c r="D36" s="84"/>
      <c r="E36" s="448"/>
    </row>
    <row r="37" spans="1:5" s="87" customFormat="1">
      <c r="A37" s="55"/>
      <c r="B37" s="55"/>
      <c r="C37" s="84"/>
      <c r="D37" s="84"/>
      <c r="E37" s="448"/>
    </row>
    <row r="38" spans="1:5" s="87" customFormat="1">
      <c r="A38" s="55"/>
      <c r="B38" s="55"/>
      <c r="C38" s="84"/>
      <c r="D38" s="84"/>
      <c r="E38" s="448"/>
    </row>
    <row r="39" spans="1:5" s="87" customFormat="1">
      <c r="A39" s="55"/>
      <c r="B39" s="55"/>
      <c r="C39" s="84"/>
      <c r="D39" s="84"/>
      <c r="E39" s="448"/>
    </row>
    <row r="40" spans="1:5" s="87" customFormat="1">
      <c r="A40" s="55"/>
      <c r="B40" s="55"/>
      <c r="C40" s="84"/>
      <c r="D40" s="84"/>
      <c r="E40" s="448"/>
    </row>
    <row r="41" spans="1:5" s="87" customFormat="1">
      <c r="A41" s="55"/>
      <c r="B41" s="55"/>
      <c r="C41" s="84"/>
      <c r="D41" s="84"/>
      <c r="E41" s="448"/>
    </row>
    <row r="42" spans="1:5" s="87" customFormat="1">
      <c r="A42" s="55"/>
      <c r="B42" s="55"/>
      <c r="C42" s="84"/>
      <c r="D42" s="84"/>
      <c r="E42" s="448"/>
    </row>
    <row r="43" spans="1:5" s="87" customFormat="1">
      <c r="A43" s="55"/>
      <c r="B43" s="55"/>
      <c r="C43" s="84"/>
      <c r="D43" s="84"/>
      <c r="E43" s="448"/>
    </row>
    <row r="44" spans="1:5" s="87" customFormat="1">
      <c r="A44" s="55"/>
      <c r="B44" s="55"/>
      <c r="C44" s="84"/>
      <c r="D44" s="84"/>
      <c r="E44" s="448"/>
    </row>
    <row r="45" spans="1:5" s="87" customFormat="1">
      <c r="A45" s="55"/>
      <c r="B45" s="55"/>
      <c r="C45" s="84"/>
      <c r="D45" s="84"/>
      <c r="E45" s="448"/>
    </row>
    <row r="46" spans="1:5" s="87" customFormat="1">
      <c r="A46" s="55"/>
      <c r="B46" s="55"/>
      <c r="C46" s="84"/>
      <c r="D46" s="84"/>
      <c r="E46" s="448"/>
    </row>
    <row r="47" spans="1:5" s="87" customFormat="1">
      <c r="A47" s="55"/>
      <c r="B47" s="55"/>
      <c r="C47" s="84"/>
      <c r="D47" s="84"/>
      <c r="E47" s="448"/>
    </row>
    <row r="48" spans="1:5" s="87" customFormat="1">
      <c r="A48" s="55"/>
      <c r="B48" s="55"/>
      <c r="C48" s="84"/>
      <c r="D48" s="84"/>
      <c r="E48" s="448"/>
    </row>
    <row r="49" spans="1:5" s="87" customFormat="1">
      <c r="A49" s="55"/>
      <c r="B49" s="55"/>
      <c r="C49" s="84"/>
      <c r="D49" s="84"/>
      <c r="E49" s="448"/>
    </row>
    <row r="50" spans="1:5" s="87" customFormat="1">
      <c r="A50" s="55"/>
      <c r="B50" s="55"/>
      <c r="C50" s="84"/>
      <c r="D50" s="84"/>
      <c r="E50" s="448"/>
    </row>
    <row r="51" spans="1:5" s="87" customFormat="1">
      <c r="A51" s="55"/>
      <c r="B51" s="55"/>
      <c r="C51" s="84"/>
      <c r="D51" s="84"/>
      <c r="E51" s="448"/>
    </row>
    <row r="52" spans="1:5" s="87" customFormat="1">
      <c r="A52" s="55"/>
      <c r="B52" s="55"/>
      <c r="C52" s="84"/>
      <c r="D52" s="84"/>
      <c r="E52" s="448"/>
    </row>
    <row r="53" spans="1:5" s="87" customFormat="1">
      <c r="A53" s="55"/>
      <c r="B53" s="55"/>
      <c r="C53" s="84"/>
      <c r="D53" s="84"/>
      <c r="E53" s="448"/>
    </row>
    <row r="54" spans="1:5" s="87" customFormat="1">
      <c r="A54" s="55"/>
      <c r="B54" s="55"/>
      <c r="C54" s="84"/>
      <c r="D54" s="84"/>
      <c r="E54" s="448"/>
    </row>
    <row r="55" spans="1:5" s="87" customFormat="1">
      <c r="A55" s="55"/>
      <c r="B55" s="55"/>
      <c r="C55" s="84"/>
      <c r="D55" s="84"/>
      <c r="E55" s="448"/>
    </row>
    <row r="56" spans="1:5" s="87" customFormat="1">
      <c r="A56" s="55"/>
      <c r="B56" s="55"/>
      <c r="C56" s="84"/>
      <c r="D56" s="84"/>
      <c r="E56" s="448"/>
    </row>
    <row r="57" spans="1:5" s="87" customFormat="1">
      <c r="A57" s="55"/>
      <c r="B57" s="55"/>
      <c r="C57" s="84"/>
      <c r="D57" s="84"/>
      <c r="E57" s="448"/>
    </row>
    <row r="58" spans="1:5" s="87" customFormat="1">
      <c r="A58" s="55"/>
      <c r="B58" s="55"/>
      <c r="C58" s="84"/>
      <c r="D58" s="84"/>
      <c r="E58" s="448"/>
    </row>
    <row r="59" spans="1:5" s="87" customFormat="1">
      <c r="A59" s="55"/>
      <c r="B59" s="55"/>
      <c r="C59" s="84"/>
      <c r="D59" s="84"/>
      <c r="E59" s="448"/>
    </row>
    <row r="60" spans="1:5" s="87" customFormat="1">
      <c r="A60" s="55"/>
      <c r="B60" s="55"/>
      <c r="C60" s="84"/>
      <c r="D60" s="84"/>
      <c r="E60" s="448"/>
    </row>
    <row r="61" spans="1:5" s="87" customFormat="1">
      <c r="A61" s="55"/>
      <c r="B61" s="55"/>
      <c r="C61" s="84"/>
      <c r="D61" s="84"/>
      <c r="E61" s="448"/>
    </row>
    <row r="62" spans="1:5" s="87" customFormat="1">
      <c r="A62" s="55"/>
      <c r="B62" s="55"/>
      <c r="C62" s="84"/>
      <c r="D62" s="84"/>
      <c r="E62" s="448"/>
    </row>
    <row r="63" spans="1:5" s="87" customFormat="1">
      <c r="A63" s="55"/>
      <c r="B63" s="55"/>
      <c r="C63" s="84"/>
      <c r="D63" s="84"/>
      <c r="E63" s="448"/>
    </row>
    <row r="64" spans="1:5" s="87" customFormat="1">
      <c r="A64" s="55"/>
      <c r="B64" s="55"/>
      <c r="C64" s="84"/>
      <c r="D64" s="84"/>
      <c r="E64" s="448"/>
    </row>
    <row r="65" spans="1:5" s="87" customFormat="1">
      <c r="A65" s="55"/>
      <c r="B65" s="55"/>
      <c r="C65" s="84"/>
      <c r="D65" s="84"/>
      <c r="E65" s="448"/>
    </row>
    <row r="66" spans="1:5" s="87" customFormat="1">
      <c r="A66" s="55"/>
      <c r="B66" s="55"/>
      <c r="C66" s="84"/>
      <c r="D66" s="84"/>
      <c r="E66" s="448"/>
    </row>
    <row r="67" spans="1:5" s="87" customFormat="1">
      <c r="A67" s="55"/>
      <c r="B67" s="55"/>
      <c r="C67" s="84"/>
      <c r="D67" s="84"/>
      <c r="E67" s="448"/>
    </row>
    <row r="68" spans="1:5" s="87" customFormat="1">
      <c r="A68" s="55"/>
      <c r="B68" s="55"/>
      <c r="C68" s="84"/>
      <c r="D68" s="84"/>
      <c r="E68" s="448"/>
    </row>
    <row r="69" spans="1:5" s="87" customFormat="1">
      <c r="A69" s="55"/>
      <c r="B69" s="55"/>
      <c r="C69" s="84"/>
      <c r="D69" s="84"/>
      <c r="E69" s="448"/>
    </row>
    <row r="70" spans="1:5" s="87" customFormat="1">
      <c r="A70" s="55"/>
      <c r="B70" s="55"/>
      <c r="C70" s="84"/>
      <c r="D70" s="84"/>
      <c r="E70" s="448"/>
    </row>
    <row r="71" spans="1:5" s="87" customFormat="1">
      <c r="A71" s="55"/>
      <c r="B71" s="55"/>
      <c r="C71" s="84"/>
      <c r="D71" s="84"/>
      <c r="E71" s="448"/>
    </row>
    <row r="72" spans="1:5" s="87" customFormat="1">
      <c r="A72" s="55"/>
      <c r="B72" s="55"/>
      <c r="C72" s="84"/>
      <c r="D72" s="84"/>
      <c r="E72" s="448"/>
    </row>
    <row r="73" spans="1:5" s="87" customFormat="1">
      <c r="A73" s="55"/>
      <c r="B73" s="55"/>
      <c r="C73" s="84"/>
      <c r="D73" s="84"/>
      <c r="E73" s="448"/>
    </row>
    <row r="74" spans="1:5" s="87" customFormat="1">
      <c r="A74" s="55"/>
      <c r="B74" s="55"/>
      <c r="C74" s="84"/>
      <c r="D74" s="84"/>
      <c r="E74" s="448"/>
    </row>
    <row r="75" spans="1:5" s="87" customFormat="1">
      <c r="A75" s="55"/>
      <c r="B75" s="55"/>
      <c r="C75" s="84"/>
      <c r="D75" s="84"/>
      <c r="E75" s="448"/>
    </row>
    <row r="76" spans="1:5" s="87" customFormat="1">
      <c r="A76" s="55"/>
      <c r="B76" s="55"/>
      <c r="C76" s="84"/>
      <c r="D76" s="84"/>
      <c r="E76" s="448"/>
    </row>
    <row r="77" spans="1:5" s="87" customFormat="1">
      <c r="A77" s="55"/>
      <c r="B77" s="55"/>
      <c r="C77" s="84"/>
      <c r="D77" s="84"/>
      <c r="E77" s="448"/>
    </row>
    <row r="78" spans="1:5" s="87" customFormat="1">
      <c r="A78" s="55"/>
      <c r="B78" s="55"/>
      <c r="C78" s="84"/>
      <c r="D78" s="84"/>
      <c r="E78" s="448"/>
    </row>
    <row r="79" spans="1:5" s="87" customFormat="1">
      <c r="A79" s="55"/>
      <c r="B79" s="55"/>
      <c r="C79" s="84"/>
      <c r="D79" s="84"/>
      <c r="E79" s="448"/>
    </row>
    <row r="80" spans="1:5" s="87" customFormat="1">
      <c r="A80" s="55"/>
      <c r="B80" s="55"/>
      <c r="C80" s="84"/>
      <c r="D80" s="84"/>
      <c r="E80" s="448"/>
    </row>
    <row r="81" spans="1:5" s="87" customFormat="1">
      <c r="A81" s="55"/>
      <c r="B81" s="55"/>
      <c r="C81" s="84"/>
      <c r="D81" s="84"/>
      <c r="E81" s="448"/>
    </row>
    <row r="82" spans="1:5" s="87" customFormat="1">
      <c r="A82" s="55"/>
      <c r="B82" s="55"/>
      <c r="C82" s="84"/>
      <c r="D82" s="84"/>
      <c r="E82" s="448"/>
    </row>
    <row r="83" spans="1:5" s="87" customFormat="1">
      <c r="A83" s="55"/>
      <c r="B83" s="55"/>
      <c r="C83" s="84"/>
      <c r="D83" s="84"/>
      <c r="E83" s="448"/>
    </row>
    <row r="84" spans="1:5" s="87" customFormat="1">
      <c r="A84" s="55"/>
      <c r="B84" s="55"/>
      <c r="C84" s="84"/>
      <c r="D84" s="84"/>
      <c r="E84" s="448"/>
    </row>
    <row r="85" spans="1:5" s="87" customFormat="1">
      <c r="A85" s="55"/>
      <c r="B85" s="55"/>
      <c r="C85" s="84"/>
      <c r="D85" s="84"/>
      <c r="E85" s="448"/>
    </row>
    <row r="86" spans="1:5" s="87" customFormat="1">
      <c r="A86" s="55"/>
      <c r="B86" s="55"/>
      <c r="C86" s="84"/>
      <c r="D86" s="84"/>
      <c r="E86" s="448"/>
    </row>
    <row r="87" spans="1:5" s="87" customFormat="1">
      <c r="A87" s="55"/>
      <c r="B87" s="55"/>
      <c r="C87" s="84"/>
      <c r="D87" s="84"/>
      <c r="E87" s="448"/>
    </row>
    <row r="88" spans="1:5" s="87" customFormat="1">
      <c r="A88" s="55"/>
      <c r="B88" s="55"/>
      <c r="C88" s="84"/>
      <c r="D88" s="84"/>
      <c r="E88" s="448"/>
    </row>
    <row r="89" spans="1:5" s="87" customFormat="1">
      <c r="A89" s="55"/>
      <c r="B89" s="55"/>
      <c r="C89" s="84"/>
      <c r="D89" s="84"/>
      <c r="E89" s="448"/>
    </row>
    <row r="90" spans="1:5" s="87" customFormat="1">
      <c r="A90" s="55"/>
      <c r="B90" s="55"/>
      <c r="C90" s="84"/>
      <c r="D90" s="84"/>
      <c r="E90" s="448"/>
    </row>
    <row r="91" spans="1:5" s="87" customFormat="1">
      <c r="A91" s="55"/>
      <c r="B91" s="55"/>
      <c r="C91" s="84"/>
      <c r="D91" s="84"/>
      <c r="E91" s="448"/>
    </row>
    <row r="92" spans="1:5" s="87" customFormat="1">
      <c r="A92" s="55"/>
      <c r="B92" s="55"/>
      <c r="C92" s="84"/>
      <c r="D92" s="84"/>
      <c r="E92" s="448"/>
    </row>
    <row r="93" spans="1:5" s="87" customFormat="1">
      <c r="A93" s="55"/>
      <c r="B93" s="55"/>
      <c r="C93" s="84"/>
      <c r="D93" s="84"/>
      <c r="E93" s="448"/>
    </row>
    <row r="94" spans="1:5" s="87" customFormat="1">
      <c r="A94" s="55"/>
      <c r="B94" s="55"/>
      <c r="C94" s="84"/>
      <c r="D94" s="84"/>
      <c r="E94" s="448"/>
    </row>
    <row r="95" spans="1:5" s="87" customFormat="1">
      <c r="A95" s="55"/>
      <c r="B95" s="55"/>
      <c r="C95" s="84"/>
      <c r="D95" s="84"/>
      <c r="E95" s="448"/>
    </row>
    <row r="96" spans="1:5" s="87" customFormat="1">
      <c r="A96" s="55"/>
      <c r="B96" s="55"/>
      <c r="C96" s="84"/>
      <c r="D96" s="84"/>
      <c r="E96" s="448"/>
    </row>
    <row r="97" spans="1:5" s="87" customFormat="1">
      <c r="A97" s="55"/>
      <c r="B97" s="55"/>
      <c r="C97" s="84"/>
      <c r="D97" s="84"/>
      <c r="E97" s="448"/>
    </row>
    <row r="98" spans="1:5" s="87" customFormat="1">
      <c r="A98" s="55"/>
      <c r="B98" s="55"/>
      <c r="C98" s="84"/>
      <c r="D98" s="84"/>
      <c r="E98" s="448"/>
    </row>
    <row r="99" spans="1:5" s="87" customFormat="1">
      <c r="A99" s="55"/>
      <c r="B99" s="55"/>
      <c r="C99" s="84"/>
      <c r="D99" s="84"/>
      <c r="E99" s="448"/>
    </row>
    <row r="100" spans="1:5" s="87" customFormat="1">
      <c r="A100" s="55"/>
      <c r="B100" s="55"/>
      <c r="C100" s="84"/>
      <c r="D100" s="84"/>
      <c r="E100" s="448"/>
    </row>
    <row r="101" spans="1:5" s="87" customFormat="1">
      <c r="A101" s="55"/>
      <c r="B101" s="55"/>
      <c r="C101" s="84"/>
      <c r="D101" s="84"/>
      <c r="E101" s="448"/>
    </row>
    <row r="102" spans="1:5" s="87" customFormat="1">
      <c r="A102" s="55"/>
      <c r="B102" s="55"/>
      <c r="C102" s="84"/>
      <c r="D102" s="84"/>
      <c r="E102" s="448"/>
    </row>
    <row r="103" spans="1:5" s="87" customFormat="1">
      <c r="A103" s="55"/>
      <c r="B103" s="55"/>
      <c r="C103" s="84"/>
      <c r="D103" s="84"/>
      <c r="E103" s="448"/>
    </row>
    <row r="104" spans="1:5" s="87" customFormat="1">
      <c r="A104" s="55"/>
      <c r="B104" s="55"/>
      <c r="C104" s="84"/>
      <c r="D104" s="84"/>
      <c r="E104" s="448"/>
    </row>
    <row r="105" spans="1:5" s="87" customFormat="1">
      <c r="A105" s="55"/>
      <c r="B105" s="55"/>
      <c r="C105" s="84"/>
      <c r="D105" s="84"/>
      <c r="E105" s="448"/>
    </row>
    <row r="106" spans="1:5" s="87" customFormat="1">
      <c r="A106" s="55"/>
      <c r="B106" s="55"/>
      <c r="C106" s="84"/>
      <c r="D106" s="84"/>
      <c r="E106" s="448"/>
    </row>
    <row r="107" spans="1:5" s="87" customFormat="1">
      <c r="C107" s="84"/>
      <c r="E107" s="448"/>
    </row>
    <row r="108" spans="1:5" s="87" customFormat="1">
      <c r="C108" s="84"/>
      <c r="E108" s="448"/>
    </row>
    <row r="109" spans="1:5" s="87" customFormat="1">
      <c r="C109" s="84"/>
      <c r="E109" s="448"/>
    </row>
    <row r="110" spans="1:5" s="87" customFormat="1">
      <c r="C110" s="84"/>
      <c r="E110" s="448"/>
    </row>
    <row r="111" spans="1:5" s="87" customFormat="1">
      <c r="C111" s="84"/>
      <c r="E111" s="448"/>
    </row>
    <row r="112" spans="1:5" s="87" customFormat="1">
      <c r="C112" s="84"/>
      <c r="E112" s="448"/>
    </row>
    <row r="113" spans="3:5" s="87" customFormat="1">
      <c r="C113" s="84"/>
      <c r="E113" s="448"/>
    </row>
    <row r="114" spans="3:5" s="87" customFormat="1">
      <c r="C114" s="84"/>
      <c r="E114" s="448"/>
    </row>
    <row r="115" spans="3:5" s="87" customFormat="1">
      <c r="C115" s="84"/>
      <c r="E115" s="448"/>
    </row>
    <row r="116" spans="3:5" s="87" customFormat="1">
      <c r="C116" s="84"/>
      <c r="E116" s="448"/>
    </row>
    <row r="117" spans="3:5" s="87" customFormat="1">
      <c r="C117" s="84"/>
      <c r="E117" s="448"/>
    </row>
    <row r="118" spans="3:5" s="87" customFormat="1">
      <c r="C118" s="84"/>
      <c r="E118" s="448"/>
    </row>
    <row r="119" spans="3:5" s="87" customFormat="1">
      <c r="C119" s="84"/>
      <c r="E119" s="448"/>
    </row>
    <row r="120" spans="3:5" s="87" customFormat="1">
      <c r="C120" s="84"/>
      <c r="E120" s="448"/>
    </row>
    <row r="121" spans="3:5" s="87" customFormat="1">
      <c r="C121" s="84"/>
      <c r="E121" s="448"/>
    </row>
    <row r="122" spans="3:5" s="87" customFormat="1">
      <c r="C122" s="84"/>
      <c r="E122" s="448"/>
    </row>
    <row r="123" spans="3:5" s="87" customFormat="1">
      <c r="C123" s="84"/>
      <c r="E123" s="448"/>
    </row>
    <row r="124" spans="3:5" s="87" customFormat="1">
      <c r="C124" s="84"/>
      <c r="E124" s="448"/>
    </row>
    <row r="125" spans="3:5" s="87" customFormat="1">
      <c r="C125" s="84"/>
      <c r="E125" s="448"/>
    </row>
    <row r="126" spans="3:5" s="87" customFormat="1">
      <c r="C126" s="84"/>
      <c r="E126" s="448"/>
    </row>
    <row r="127" spans="3:5" s="87" customFormat="1">
      <c r="C127" s="84"/>
      <c r="E127" s="448"/>
    </row>
    <row r="128" spans="3:5" s="87" customFormat="1">
      <c r="C128" s="84"/>
      <c r="E128" s="448"/>
    </row>
    <row r="129" spans="3:5" s="87" customFormat="1">
      <c r="C129" s="84"/>
      <c r="E129" s="448"/>
    </row>
    <row r="130" spans="3:5" s="87" customFormat="1">
      <c r="C130" s="84"/>
      <c r="E130" s="448"/>
    </row>
    <row r="131" spans="3:5" s="87" customFormat="1">
      <c r="C131" s="84"/>
      <c r="E131" s="448"/>
    </row>
    <row r="132" spans="3:5" s="87" customFormat="1">
      <c r="C132" s="84"/>
      <c r="E132" s="448"/>
    </row>
    <row r="133" spans="3:5" s="87" customFormat="1">
      <c r="C133" s="84"/>
      <c r="E133" s="448"/>
    </row>
    <row r="134" spans="3:5" s="87" customFormat="1">
      <c r="C134" s="84"/>
      <c r="E134" s="448"/>
    </row>
    <row r="135" spans="3:5" s="87" customFormat="1">
      <c r="C135" s="84"/>
      <c r="E135" s="448"/>
    </row>
    <row r="136" spans="3:5" s="87" customFormat="1">
      <c r="C136" s="84"/>
      <c r="E136" s="448"/>
    </row>
    <row r="137" spans="3:5" s="87" customFormat="1">
      <c r="C137" s="84"/>
      <c r="E137" s="448"/>
    </row>
    <row r="138" spans="3:5" s="87" customFormat="1">
      <c r="C138" s="84"/>
      <c r="E138" s="448"/>
    </row>
    <row r="139" spans="3:5" s="87" customFormat="1">
      <c r="C139" s="84"/>
      <c r="E139" s="448"/>
    </row>
  </sheetData>
  <mergeCells count="26">
    <mergeCell ref="V5:V7"/>
    <mergeCell ref="Q6:Q7"/>
    <mergeCell ref="R6:R7"/>
    <mergeCell ref="S6:S7"/>
    <mergeCell ref="T6:T7"/>
    <mergeCell ref="P6:P7"/>
    <mergeCell ref="M6:M7"/>
    <mergeCell ref="N6:N7"/>
    <mergeCell ref="L6:L7"/>
    <mergeCell ref="U6:U7"/>
    <mergeCell ref="A5:A7"/>
    <mergeCell ref="C5:C7"/>
    <mergeCell ref="D5:D7"/>
    <mergeCell ref="E5:E7"/>
    <mergeCell ref="W5:Z5"/>
    <mergeCell ref="S5:T5"/>
    <mergeCell ref="G5:K5"/>
    <mergeCell ref="L5:N5"/>
    <mergeCell ref="O5:R5"/>
    <mergeCell ref="K6:K7"/>
    <mergeCell ref="F5:F7"/>
    <mergeCell ref="G6:G7"/>
    <mergeCell ref="O6:O7"/>
    <mergeCell ref="H6:H7"/>
    <mergeCell ref="I6:I7"/>
    <mergeCell ref="J6:J7"/>
  </mergeCells>
  <phoneticPr fontId="7" type="noConversion"/>
  <pageMargins left="0.37" right="7.0000000000000007E-2" top="0.42" bottom="0.48" header="0.22" footer="0.25"/>
  <pageSetup paperSize="9" scale="80" orientation="landscape" r:id="rId1"/>
  <headerFooter alignWithMargins="0">
    <oddFooter>&amp;Cหน้าที่ &amp;P จาก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R184"/>
  <sheetViews>
    <sheetView workbookViewId="0"/>
  </sheetViews>
  <sheetFormatPr defaultColWidth="9" defaultRowHeight="11.25"/>
  <cols>
    <col min="1" max="1" width="5.7109375" style="839" customWidth="1"/>
    <col min="2" max="2" width="5.140625" style="839" hidden="1" customWidth="1"/>
    <col min="3" max="3" width="22.28515625" style="839" customWidth="1"/>
    <col min="4" max="4" width="33" style="711" customWidth="1"/>
    <col min="5" max="5" width="11.85546875" style="840" bestFit="1" customWidth="1"/>
    <col min="6" max="6" width="7.5703125" style="839" customWidth="1"/>
    <col min="7" max="7" width="4" style="839" customWidth="1"/>
    <col min="8" max="8" width="4" style="944" customWidth="1"/>
    <col min="9" max="9" width="10.42578125" style="839" customWidth="1"/>
    <col min="10" max="10" width="32" style="839" customWidth="1"/>
    <col min="11" max="11" width="6.28515625" style="839" customWidth="1"/>
    <col min="12" max="12" width="7.28515625" style="839" bestFit="1" customWidth="1"/>
    <col min="13" max="14" width="7.5703125" style="839" customWidth="1"/>
    <col min="15" max="15" width="10.42578125" style="839" customWidth="1"/>
    <col min="16" max="16" width="32" style="839" customWidth="1"/>
    <col min="17" max="16384" width="9" style="839"/>
  </cols>
  <sheetData>
    <row r="1" spans="1:17">
      <c r="A1" s="838" t="s">
        <v>500</v>
      </c>
      <c r="B1" s="838"/>
      <c r="D1" s="718"/>
      <c r="Q1" s="725" t="s">
        <v>1950</v>
      </c>
    </row>
    <row r="2" spans="1:17">
      <c r="A2" s="838" t="s">
        <v>2060</v>
      </c>
      <c r="B2" s="838"/>
      <c r="D2" s="718"/>
      <c r="Q2" s="725" t="s">
        <v>1951</v>
      </c>
    </row>
    <row r="3" spans="1:17">
      <c r="A3" s="838"/>
      <c r="B3" s="838"/>
      <c r="D3" s="718"/>
      <c r="Q3" s="725" t="s">
        <v>479</v>
      </c>
    </row>
    <row r="4" spans="1:17">
      <c r="D4" s="718"/>
      <c r="Q4" s="725" t="s">
        <v>480</v>
      </c>
    </row>
    <row r="5" spans="1:17" s="712" customFormat="1" ht="27" customHeight="1">
      <c r="A5" s="1352" t="s">
        <v>521</v>
      </c>
      <c r="B5" s="842"/>
      <c r="C5" s="1348" t="s">
        <v>501</v>
      </c>
      <c r="D5" s="1348" t="s">
        <v>502</v>
      </c>
      <c r="E5" s="1348" t="s">
        <v>517</v>
      </c>
      <c r="F5" s="1356" t="s">
        <v>272</v>
      </c>
      <c r="G5" s="1357"/>
      <c r="H5" s="1251"/>
      <c r="I5" s="1346" t="s">
        <v>907</v>
      </c>
      <c r="J5" s="1348" t="s">
        <v>512</v>
      </c>
      <c r="K5" s="1354" t="s">
        <v>682</v>
      </c>
      <c r="L5" s="1354"/>
      <c r="M5" s="1346" t="s">
        <v>272</v>
      </c>
      <c r="N5" s="1347"/>
      <c r="O5" s="1346" t="s">
        <v>907</v>
      </c>
      <c r="P5" s="1348" t="s">
        <v>512</v>
      </c>
      <c r="Q5" s="725" t="s">
        <v>481</v>
      </c>
    </row>
    <row r="6" spans="1:17" s="838" customFormat="1" ht="24.75" customHeight="1">
      <c r="A6" s="1353"/>
      <c r="B6" s="842"/>
      <c r="C6" s="1349"/>
      <c r="D6" s="1349"/>
      <c r="E6" s="1349"/>
      <c r="F6" s="843" t="s">
        <v>905</v>
      </c>
      <c r="G6" s="1355" t="s">
        <v>906</v>
      </c>
      <c r="H6" s="1251"/>
      <c r="I6" s="1347"/>
      <c r="J6" s="1349"/>
      <c r="K6" s="844" t="s">
        <v>905</v>
      </c>
      <c r="L6" s="844" t="s">
        <v>906</v>
      </c>
      <c r="M6" s="843" t="s">
        <v>905</v>
      </c>
      <c r="N6" s="843" t="s">
        <v>906</v>
      </c>
      <c r="O6" s="1347"/>
      <c r="P6" s="1349"/>
      <c r="Q6" s="725" t="s">
        <v>482</v>
      </c>
    </row>
    <row r="7" spans="1:17" s="933" customFormat="1" ht="56.25">
      <c r="A7" s="934"/>
      <c r="B7" s="934"/>
      <c r="C7" s="935" t="s">
        <v>685</v>
      </c>
      <c r="D7" s="845" t="s">
        <v>605</v>
      </c>
      <c r="E7" s="846"/>
      <c r="F7" s="936"/>
      <c r="G7" s="947"/>
      <c r="H7" s="948"/>
      <c r="I7" s="936"/>
      <c r="J7" s="937"/>
      <c r="K7" s="847"/>
      <c r="L7" s="848"/>
      <c r="M7" s="938"/>
      <c r="N7" s="938"/>
      <c r="O7" s="938"/>
      <c r="P7" s="937"/>
    </row>
    <row r="8" spans="1:17" s="849" customFormat="1" ht="22.5">
      <c r="A8" s="708">
        <v>1</v>
      </c>
      <c r="B8" s="708">
        <v>1</v>
      </c>
      <c r="C8" s="850"/>
      <c r="D8" s="688" t="s">
        <v>606</v>
      </c>
      <c r="E8" s="689">
        <v>3000000</v>
      </c>
      <c r="F8" s="710"/>
      <c r="G8" s="949"/>
      <c r="H8" s="827" t="str">
        <f>IF(L8=0,"",L8)</f>
        <v/>
      </c>
      <c r="I8" s="851" t="s">
        <v>1395</v>
      </c>
      <c r="J8" s="852" t="s">
        <v>1655</v>
      </c>
      <c r="K8" s="853"/>
      <c r="L8" s="853"/>
      <c r="M8" s="690"/>
      <c r="N8" s="690"/>
      <c r="O8" s="681" t="s">
        <v>1395</v>
      </c>
      <c r="P8" s="852" t="s">
        <v>1655</v>
      </c>
    </row>
    <row r="9" spans="1:17" s="849" customFormat="1" ht="22.5">
      <c r="A9" s="708">
        <v>2</v>
      </c>
      <c r="B9" s="708">
        <v>1</v>
      </c>
      <c r="C9" s="850"/>
      <c r="D9" s="688" t="s">
        <v>607</v>
      </c>
      <c r="E9" s="689">
        <v>3000000</v>
      </c>
      <c r="F9" s="710"/>
      <c r="G9" s="949"/>
      <c r="H9" s="950" t="str">
        <f t="shared" ref="H9:H72" si="0">IF(L9=0,"",L9)</f>
        <v/>
      </c>
      <c r="I9" s="851" t="s">
        <v>1395</v>
      </c>
      <c r="J9" s="852" t="s">
        <v>589</v>
      </c>
      <c r="K9" s="853"/>
      <c r="L9" s="853"/>
      <c r="M9" s="690"/>
      <c r="N9" s="690"/>
      <c r="O9" s="681" t="s">
        <v>1395</v>
      </c>
      <c r="P9" s="852" t="s">
        <v>589</v>
      </c>
    </row>
    <row r="10" spans="1:17" s="933" customFormat="1" ht="22.5">
      <c r="A10" s="928"/>
      <c r="B10" s="928"/>
      <c r="C10" s="929"/>
      <c r="D10" s="691" t="s">
        <v>1564</v>
      </c>
      <c r="E10" s="692"/>
      <c r="F10" s="930"/>
      <c r="G10" s="951"/>
      <c r="H10" s="952" t="str">
        <f t="shared" si="0"/>
        <v/>
      </c>
      <c r="I10" s="930"/>
      <c r="J10" s="931"/>
      <c r="K10" s="853"/>
      <c r="L10" s="853"/>
      <c r="M10" s="932"/>
      <c r="N10" s="932"/>
      <c r="O10" s="932"/>
      <c r="P10" s="931"/>
    </row>
    <row r="11" spans="1:17" s="849" customFormat="1" ht="33.75">
      <c r="A11" s="708">
        <v>3</v>
      </c>
      <c r="B11" s="708">
        <v>1</v>
      </c>
      <c r="C11" s="850"/>
      <c r="D11" s="688" t="s">
        <v>841</v>
      </c>
      <c r="E11" s="854">
        <v>560000</v>
      </c>
      <c r="F11" s="710"/>
      <c r="G11" s="949"/>
      <c r="H11" s="950" t="str">
        <f t="shared" si="0"/>
        <v/>
      </c>
      <c r="I11" s="851" t="s">
        <v>1395</v>
      </c>
      <c r="J11" s="852" t="s">
        <v>1655</v>
      </c>
      <c r="K11" s="853"/>
      <c r="L11" s="853"/>
      <c r="M11" s="690"/>
      <c r="N11" s="690"/>
      <c r="O11" s="681" t="s">
        <v>1395</v>
      </c>
      <c r="P11" s="852" t="s">
        <v>1655</v>
      </c>
    </row>
    <row r="12" spans="1:17" s="849" customFormat="1" ht="22.5">
      <c r="A12" s="708">
        <v>4</v>
      </c>
      <c r="B12" s="708">
        <v>1</v>
      </c>
      <c r="C12" s="850"/>
      <c r="D12" s="688" t="s">
        <v>1565</v>
      </c>
      <c r="E12" s="689">
        <v>2500000</v>
      </c>
      <c r="F12" s="710"/>
      <c r="G12" s="949"/>
      <c r="H12" s="950" t="str">
        <f t="shared" si="0"/>
        <v/>
      </c>
      <c r="I12" s="851" t="s">
        <v>1395</v>
      </c>
      <c r="J12" s="852" t="s">
        <v>1849</v>
      </c>
      <c r="K12" s="853"/>
      <c r="L12" s="853"/>
      <c r="M12" s="690"/>
      <c r="N12" s="690"/>
      <c r="O12" s="681" t="s">
        <v>1395</v>
      </c>
      <c r="P12" s="852" t="s">
        <v>1849</v>
      </c>
    </row>
    <row r="13" spans="1:17" s="849" customFormat="1" ht="22.5">
      <c r="A13" s="708">
        <v>5</v>
      </c>
      <c r="B13" s="708">
        <v>1</v>
      </c>
      <c r="C13" s="850"/>
      <c r="D13" s="688" t="s">
        <v>1566</v>
      </c>
      <c r="E13" s="854">
        <v>300000</v>
      </c>
      <c r="F13" s="710"/>
      <c r="G13" s="949"/>
      <c r="H13" s="950" t="str">
        <f t="shared" si="0"/>
        <v/>
      </c>
      <c r="I13" s="851" t="s">
        <v>1395</v>
      </c>
      <c r="J13" s="852" t="s">
        <v>1655</v>
      </c>
      <c r="K13" s="853"/>
      <c r="L13" s="853"/>
      <c r="M13" s="690"/>
      <c r="N13" s="690"/>
      <c r="O13" s="681" t="s">
        <v>1395</v>
      </c>
      <c r="P13" s="852" t="s">
        <v>1655</v>
      </c>
    </row>
    <row r="14" spans="1:17" s="861" customFormat="1" ht="33.75">
      <c r="A14" s="708">
        <v>6</v>
      </c>
      <c r="B14" s="855">
        <v>1</v>
      </c>
      <c r="C14" s="856"/>
      <c r="D14" s="704" t="s">
        <v>1567</v>
      </c>
      <c r="E14" s="857">
        <v>1250000</v>
      </c>
      <c r="F14" s="858"/>
      <c r="G14" s="953"/>
      <c r="H14" s="954" t="str">
        <f t="shared" si="0"/>
        <v/>
      </c>
      <c r="I14" s="684" t="s">
        <v>1395</v>
      </c>
      <c r="J14" s="860" t="s">
        <v>1248</v>
      </c>
      <c r="K14" s="853"/>
      <c r="L14" s="853"/>
      <c r="M14" s="693"/>
      <c r="N14" s="694"/>
      <c r="O14" s="687" t="s">
        <v>1395</v>
      </c>
      <c r="P14" s="860" t="s">
        <v>1248</v>
      </c>
    </row>
    <row r="15" spans="1:17" s="849" customFormat="1" ht="33.75">
      <c r="A15" s="708">
        <v>7</v>
      </c>
      <c r="B15" s="708">
        <v>1</v>
      </c>
      <c r="C15" s="850"/>
      <c r="D15" s="698" t="s">
        <v>1568</v>
      </c>
      <c r="E15" s="854">
        <v>4800000</v>
      </c>
      <c r="F15" s="710"/>
      <c r="G15" s="717" t="s">
        <v>1395</v>
      </c>
      <c r="H15" s="955" t="str">
        <f t="shared" si="0"/>
        <v/>
      </c>
      <c r="I15" s="862"/>
      <c r="J15" s="852" t="s">
        <v>375</v>
      </c>
      <c r="K15" s="853"/>
      <c r="L15" s="853"/>
      <c r="M15" s="695"/>
      <c r="N15" s="682" t="s">
        <v>1395</v>
      </c>
      <c r="O15" s="696"/>
      <c r="P15" s="852" t="s">
        <v>375</v>
      </c>
    </row>
    <row r="16" spans="1:17" s="849" customFormat="1" ht="22.5">
      <c r="A16" s="708">
        <v>8</v>
      </c>
      <c r="B16" s="708">
        <v>1</v>
      </c>
      <c r="C16" s="850"/>
      <c r="D16" s="698" t="s">
        <v>1569</v>
      </c>
      <c r="E16" s="854">
        <v>300000</v>
      </c>
      <c r="F16" s="710"/>
      <c r="G16" s="949"/>
      <c r="H16" s="950" t="str">
        <f t="shared" si="0"/>
        <v/>
      </c>
      <c r="I16" s="851" t="s">
        <v>1395</v>
      </c>
      <c r="J16" s="852" t="s">
        <v>1655</v>
      </c>
      <c r="K16" s="853"/>
      <c r="L16" s="853"/>
      <c r="M16" s="690"/>
      <c r="N16" s="690"/>
      <c r="O16" s="681" t="s">
        <v>1395</v>
      </c>
      <c r="P16" s="852" t="s">
        <v>1655</v>
      </c>
    </row>
    <row r="17" spans="1:16" s="933" customFormat="1" ht="22.5">
      <c r="A17" s="928"/>
      <c r="B17" s="928"/>
      <c r="C17" s="929"/>
      <c r="D17" s="699" t="s">
        <v>1570</v>
      </c>
      <c r="E17" s="863"/>
      <c r="F17" s="930"/>
      <c r="G17" s="951"/>
      <c r="H17" s="952" t="str">
        <f t="shared" si="0"/>
        <v/>
      </c>
      <c r="I17" s="930"/>
      <c r="J17" s="931"/>
      <c r="K17" s="853"/>
      <c r="L17" s="853"/>
      <c r="M17" s="932"/>
      <c r="N17" s="932"/>
      <c r="O17" s="932"/>
      <c r="P17" s="931"/>
    </row>
    <row r="18" spans="1:16" s="861" customFormat="1" ht="22.5">
      <c r="A18" s="855">
        <v>9</v>
      </c>
      <c r="B18" s="855">
        <v>1</v>
      </c>
      <c r="C18" s="856"/>
      <c r="D18" s="704" t="s">
        <v>1571</v>
      </c>
      <c r="E18" s="857">
        <v>10000000</v>
      </c>
      <c r="F18" s="859"/>
      <c r="G18" s="953"/>
      <c r="H18" s="954" t="str">
        <f t="shared" si="0"/>
        <v/>
      </c>
      <c r="I18" s="684" t="s">
        <v>1395</v>
      </c>
      <c r="J18" s="860" t="s">
        <v>1248</v>
      </c>
      <c r="K18" s="853"/>
      <c r="L18" s="853"/>
      <c r="M18" s="694"/>
      <c r="N18" s="694"/>
      <c r="O18" s="687" t="s">
        <v>1395</v>
      </c>
      <c r="P18" s="860" t="s">
        <v>1248</v>
      </c>
    </row>
    <row r="19" spans="1:16" s="861" customFormat="1" ht="23.1" customHeight="1">
      <c r="A19" s="855">
        <v>10</v>
      </c>
      <c r="B19" s="855">
        <v>1</v>
      </c>
      <c r="C19" s="856"/>
      <c r="D19" s="704" t="s">
        <v>1572</v>
      </c>
      <c r="E19" s="857">
        <v>2756470</v>
      </c>
      <c r="F19" s="684" t="s">
        <v>1395</v>
      </c>
      <c r="G19" s="953"/>
      <c r="H19" s="954" t="str">
        <f t="shared" si="0"/>
        <v/>
      </c>
      <c r="I19" s="858"/>
      <c r="J19" s="860" t="s">
        <v>774</v>
      </c>
      <c r="K19" s="853">
        <v>1</v>
      </c>
      <c r="L19" s="853"/>
      <c r="M19" s="687" t="s">
        <v>1395</v>
      </c>
      <c r="N19" s="694"/>
      <c r="O19" s="693"/>
      <c r="P19" s="860" t="s">
        <v>774</v>
      </c>
    </row>
    <row r="20" spans="1:16" s="849" customFormat="1" ht="22.5">
      <c r="A20" s="855">
        <v>11</v>
      </c>
      <c r="B20" s="708">
        <v>1</v>
      </c>
      <c r="C20" s="850"/>
      <c r="D20" s="698" t="s">
        <v>1573</v>
      </c>
      <c r="E20" s="854">
        <v>4000000</v>
      </c>
      <c r="F20" s="851" t="s">
        <v>1395</v>
      </c>
      <c r="G20" s="949"/>
      <c r="H20" s="950" t="str">
        <f t="shared" si="0"/>
        <v/>
      </c>
      <c r="I20" s="710"/>
      <c r="J20" s="852" t="s">
        <v>558</v>
      </c>
      <c r="K20" s="853">
        <v>2</v>
      </c>
      <c r="L20" s="853"/>
      <c r="M20" s="681" t="s">
        <v>1395</v>
      </c>
      <c r="N20" s="690"/>
      <c r="O20" s="690"/>
      <c r="P20" s="852" t="s">
        <v>558</v>
      </c>
    </row>
    <row r="21" spans="1:16" s="861" customFormat="1" ht="23.1" customHeight="1">
      <c r="A21" s="855">
        <v>12</v>
      </c>
      <c r="B21" s="855">
        <v>1</v>
      </c>
      <c r="C21" s="856"/>
      <c r="D21" s="704" t="s">
        <v>1574</v>
      </c>
      <c r="E21" s="857">
        <v>1250000</v>
      </c>
      <c r="F21" s="858"/>
      <c r="G21" s="953"/>
      <c r="H21" s="954" t="str">
        <f t="shared" si="0"/>
        <v/>
      </c>
      <c r="I21" s="684" t="s">
        <v>1395</v>
      </c>
      <c r="J21" s="860" t="s">
        <v>1248</v>
      </c>
      <c r="K21" s="853"/>
      <c r="L21" s="853"/>
      <c r="M21" s="693"/>
      <c r="N21" s="694"/>
      <c r="O21" s="687" t="s">
        <v>1395</v>
      </c>
      <c r="P21" s="860" t="s">
        <v>1248</v>
      </c>
    </row>
    <row r="22" spans="1:16" s="849" customFormat="1" ht="23.1" customHeight="1">
      <c r="A22" s="855">
        <v>13</v>
      </c>
      <c r="B22" s="708">
        <v>1</v>
      </c>
      <c r="C22" s="850"/>
      <c r="D22" s="698" t="s">
        <v>1575</v>
      </c>
      <c r="E22" s="854">
        <v>1000000</v>
      </c>
      <c r="F22" s="710"/>
      <c r="G22" s="949"/>
      <c r="H22" s="950" t="str">
        <f t="shared" si="0"/>
        <v/>
      </c>
      <c r="I22" s="851" t="s">
        <v>1395</v>
      </c>
      <c r="J22" s="852" t="s">
        <v>1849</v>
      </c>
      <c r="K22" s="853"/>
      <c r="L22" s="853"/>
      <c r="M22" s="690"/>
      <c r="N22" s="690"/>
      <c r="O22" s="681" t="s">
        <v>1395</v>
      </c>
      <c r="P22" s="852" t="s">
        <v>1849</v>
      </c>
    </row>
    <row r="23" spans="1:16" s="849" customFormat="1" ht="22.5">
      <c r="A23" s="855">
        <v>14</v>
      </c>
      <c r="B23" s="708">
        <v>1</v>
      </c>
      <c r="C23" s="850"/>
      <c r="D23" s="698" t="s">
        <v>772</v>
      </c>
      <c r="E23" s="854">
        <v>500000</v>
      </c>
      <c r="F23" s="710"/>
      <c r="G23" s="949"/>
      <c r="H23" s="950" t="str">
        <f t="shared" si="0"/>
        <v/>
      </c>
      <c r="I23" s="851" t="s">
        <v>1395</v>
      </c>
      <c r="J23" s="852" t="s">
        <v>1655</v>
      </c>
      <c r="K23" s="853"/>
      <c r="L23" s="853"/>
      <c r="M23" s="690"/>
      <c r="N23" s="690"/>
      <c r="O23" s="681" t="s">
        <v>1395</v>
      </c>
      <c r="P23" s="852" t="s">
        <v>1655</v>
      </c>
    </row>
    <row r="24" spans="1:16" s="849" customFormat="1" ht="23.1" customHeight="1">
      <c r="A24" s="855">
        <v>15</v>
      </c>
      <c r="B24" s="708">
        <v>1</v>
      </c>
      <c r="C24" s="850"/>
      <c r="D24" s="698" t="s">
        <v>773</v>
      </c>
      <c r="E24" s="854">
        <v>11000000</v>
      </c>
      <c r="F24" s="710"/>
      <c r="G24" s="949"/>
      <c r="H24" s="950" t="str">
        <f t="shared" si="0"/>
        <v/>
      </c>
      <c r="I24" s="851" t="s">
        <v>1395</v>
      </c>
      <c r="J24" s="852" t="s">
        <v>1655</v>
      </c>
      <c r="K24" s="853"/>
      <c r="L24" s="853"/>
      <c r="M24" s="690"/>
      <c r="N24" s="690"/>
      <c r="O24" s="681" t="s">
        <v>1395</v>
      </c>
      <c r="P24" s="852" t="s">
        <v>1655</v>
      </c>
    </row>
    <row r="25" spans="1:16" s="933" customFormat="1" ht="33.75">
      <c r="A25" s="928"/>
      <c r="B25" s="928"/>
      <c r="C25" s="929" t="s">
        <v>764</v>
      </c>
      <c r="D25" s="699" t="s">
        <v>775</v>
      </c>
      <c r="E25" s="863"/>
      <c r="F25" s="930"/>
      <c r="G25" s="951"/>
      <c r="H25" s="952" t="str">
        <f t="shared" si="0"/>
        <v/>
      </c>
      <c r="I25" s="930"/>
      <c r="J25" s="931"/>
      <c r="K25" s="853"/>
      <c r="L25" s="853"/>
      <c r="M25" s="932"/>
      <c r="N25" s="932"/>
      <c r="O25" s="932"/>
      <c r="P25" s="931"/>
    </row>
    <row r="26" spans="1:16" s="849" customFormat="1" ht="23.1" customHeight="1">
      <c r="A26" s="708">
        <v>16</v>
      </c>
      <c r="B26" s="708">
        <v>2</v>
      </c>
      <c r="C26" s="850"/>
      <c r="D26" s="688" t="s">
        <v>776</v>
      </c>
      <c r="E26" s="689">
        <v>7243000</v>
      </c>
      <c r="F26" s="710"/>
      <c r="G26" s="949"/>
      <c r="H26" s="950" t="str">
        <f t="shared" si="0"/>
        <v/>
      </c>
      <c r="I26" s="851" t="s">
        <v>1395</v>
      </c>
      <c r="J26" s="852" t="s">
        <v>559</v>
      </c>
      <c r="K26" s="853"/>
      <c r="L26" s="853"/>
      <c r="M26" s="690"/>
      <c r="N26" s="690"/>
      <c r="O26" s="681" t="s">
        <v>1395</v>
      </c>
      <c r="P26" s="852" t="s">
        <v>559</v>
      </c>
    </row>
    <row r="27" spans="1:16" s="849" customFormat="1" ht="23.1" customHeight="1">
      <c r="A27" s="708">
        <v>17</v>
      </c>
      <c r="B27" s="708">
        <v>2</v>
      </c>
      <c r="C27" s="850"/>
      <c r="D27" s="688" t="s">
        <v>777</v>
      </c>
      <c r="E27" s="854">
        <v>5000000</v>
      </c>
      <c r="F27" s="710"/>
      <c r="G27" s="949"/>
      <c r="H27" s="950" t="str">
        <f t="shared" si="0"/>
        <v/>
      </c>
      <c r="I27" s="851" t="s">
        <v>1395</v>
      </c>
      <c r="J27" s="852" t="s">
        <v>1654</v>
      </c>
      <c r="K27" s="853"/>
      <c r="L27" s="853"/>
      <c r="M27" s="690"/>
      <c r="N27" s="690"/>
      <c r="O27" s="681" t="s">
        <v>1395</v>
      </c>
      <c r="P27" s="852" t="s">
        <v>1654</v>
      </c>
    </row>
    <row r="28" spans="1:16" s="849" customFormat="1" ht="33.75">
      <c r="A28" s="708">
        <v>18</v>
      </c>
      <c r="B28" s="708">
        <v>2</v>
      </c>
      <c r="C28" s="850"/>
      <c r="D28" s="688" t="s">
        <v>778</v>
      </c>
      <c r="E28" s="854">
        <v>6000000</v>
      </c>
      <c r="F28" s="851" t="s">
        <v>1395</v>
      </c>
      <c r="G28" s="949"/>
      <c r="H28" s="950" t="str">
        <f t="shared" si="0"/>
        <v/>
      </c>
      <c r="I28" s="851"/>
      <c r="J28" s="860" t="s">
        <v>774</v>
      </c>
      <c r="K28" s="853">
        <v>26</v>
      </c>
      <c r="L28" s="853"/>
      <c r="M28" s="682" t="s">
        <v>1395</v>
      </c>
      <c r="N28" s="695"/>
      <c r="O28" s="682"/>
      <c r="P28" s="860" t="s">
        <v>774</v>
      </c>
    </row>
    <row r="29" spans="1:16" s="849" customFormat="1" ht="22.5">
      <c r="A29" s="708">
        <v>19</v>
      </c>
      <c r="B29" s="708">
        <v>2</v>
      </c>
      <c r="C29" s="850"/>
      <c r="D29" s="688" t="s">
        <v>779</v>
      </c>
      <c r="E29" s="689">
        <v>134400</v>
      </c>
      <c r="F29" s="851"/>
      <c r="G29" s="717" t="s">
        <v>1395</v>
      </c>
      <c r="H29" s="955" t="str">
        <f t="shared" si="0"/>
        <v/>
      </c>
      <c r="I29" s="851"/>
      <c r="J29" s="895" t="str">
        <f>(P29&amp;Q1)</f>
        <v>เสริมสร้างและพัฒนาอาชีพ (ปรับโครงการจาก 1 เป็น 2)</v>
      </c>
      <c r="K29" s="853"/>
      <c r="L29" s="853"/>
      <c r="M29" s="682" t="s">
        <v>1395</v>
      </c>
      <c r="N29" s="695"/>
      <c r="O29" s="682"/>
      <c r="P29" s="852" t="s">
        <v>783</v>
      </c>
    </row>
    <row r="30" spans="1:16" s="849" customFormat="1" ht="23.1" customHeight="1">
      <c r="A30" s="708">
        <v>20</v>
      </c>
      <c r="B30" s="708">
        <v>2</v>
      </c>
      <c r="C30" s="850"/>
      <c r="D30" s="688" t="s">
        <v>780</v>
      </c>
      <c r="E30" s="689">
        <v>1500000</v>
      </c>
      <c r="F30" s="710"/>
      <c r="G30" s="949"/>
      <c r="H30" s="950" t="str">
        <f t="shared" si="0"/>
        <v/>
      </c>
      <c r="I30" s="851" t="s">
        <v>1395</v>
      </c>
      <c r="J30" s="852" t="s">
        <v>1655</v>
      </c>
      <c r="K30" s="853"/>
      <c r="L30" s="853"/>
      <c r="M30" s="690"/>
      <c r="N30" s="690"/>
      <c r="O30" s="681" t="s">
        <v>1395</v>
      </c>
      <c r="P30" s="852" t="s">
        <v>1655</v>
      </c>
    </row>
    <row r="31" spans="1:16" s="849" customFormat="1" ht="23.1" customHeight="1">
      <c r="A31" s="708">
        <v>21</v>
      </c>
      <c r="B31" s="708">
        <v>2</v>
      </c>
      <c r="C31" s="850"/>
      <c r="D31" s="688" t="s">
        <v>781</v>
      </c>
      <c r="E31" s="689">
        <v>500000</v>
      </c>
      <c r="F31" s="710"/>
      <c r="G31" s="949"/>
      <c r="H31" s="950" t="str">
        <f t="shared" si="0"/>
        <v/>
      </c>
      <c r="I31" s="851" t="s">
        <v>1395</v>
      </c>
      <c r="J31" s="852" t="s">
        <v>559</v>
      </c>
      <c r="K31" s="853"/>
      <c r="L31" s="853"/>
      <c r="M31" s="690"/>
      <c r="N31" s="690"/>
      <c r="O31" s="681" t="s">
        <v>1395</v>
      </c>
      <c r="P31" s="852" t="s">
        <v>559</v>
      </c>
    </row>
    <row r="32" spans="1:16" s="849" customFormat="1" ht="23.1" customHeight="1">
      <c r="A32" s="708">
        <v>22</v>
      </c>
      <c r="B32" s="708">
        <v>2</v>
      </c>
      <c r="C32" s="850"/>
      <c r="D32" s="688" t="s">
        <v>782</v>
      </c>
      <c r="E32" s="689">
        <v>500000</v>
      </c>
      <c r="F32" s="710"/>
      <c r="G32" s="949"/>
      <c r="H32" s="950" t="str">
        <f t="shared" si="0"/>
        <v/>
      </c>
      <c r="I32" s="851" t="s">
        <v>1395</v>
      </c>
      <c r="J32" s="852" t="s">
        <v>559</v>
      </c>
      <c r="K32" s="853"/>
      <c r="L32" s="853"/>
      <c r="M32" s="690"/>
      <c r="N32" s="690"/>
      <c r="O32" s="681" t="s">
        <v>1395</v>
      </c>
      <c r="P32" s="852" t="s">
        <v>559</v>
      </c>
    </row>
    <row r="33" spans="1:16" s="933" customFormat="1" ht="33.75">
      <c r="A33" s="928"/>
      <c r="B33" s="928"/>
      <c r="C33" s="929"/>
      <c r="D33" s="699" t="s">
        <v>784</v>
      </c>
      <c r="E33" s="863"/>
      <c r="F33" s="930"/>
      <c r="G33" s="951"/>
      <c r="H33" s="952" t="str">
        <f t="shared" si="0"/>
        <v/>
      </c>
      <c r="I33" s="930"/>
      <c r="J33" s="931"/>
      <c r="K33" s="853"/>
      <c r="L33" s="853"/>
      <c r="M33" s="932"/>
      <c r="N33" s="932"/>
      <c r="O33" s="932"/>
      <c r="P33" s="931"/>
    </row>
    <row r="34" spans="1:16" s="849" customFormat="1" ht="22.5">
      <c r="A34" s="708">
        <v>23</v>
      </c>
      <c r="B34" s="708">
        <v>2</v>
      </c>
      <c r="C34" s="850"/>
      <c r="D34" s="698" t="s">
        <v>785</v>
      </c>
      <c r="E34" s="854">
        <v>4000000</v>
      </c>
      <c r="F34" s="710"/>
      <c r="G34" s="717" t="s">
        <v>1395</v>
      </c>
      <c r="H34" s="955" t="str">
        <f t="shared" si="0"/>
        <v/>
      </c>
      <c r="I34" s="862"/>
      <c r="J34" s="852" t="s">
        <v>927</v>
      </c>
      <c r="K34" s="853"/>
      <c r="L34" s="853"/>
      <c r="M34" s="695"/>
      <c r="N34" s="682" t="s">
        <v>1395</v>
      </c>
      <c r="O34" s="696"/>
      <c r="P34" s="852" t="s">
        <v>927</v>
      </c>
    </row>
    <row r="35" spans="1:16" s="849" customFormat="1" ht="22.5">
      <c r="A35" s="708">
        <v>24</v>
      </c>
      <c r="B35" s="708">
        <v>2</v>
      </c>
      <c r="C35" s="850"/>
      <c r="D35" s="698" t="s">
        <v>786</v>
      </c>
      <c r="E35" s="854">
        <v>2100000</v>
      </c>
      <c r="F35" s="851" t="s">
        <v>1395</v>
      </c>
      <c r="G35" s="949"/>
      <c r="H35" s="950" t="str">
        <f t="shared" si="0"/>
        <v/>
      </c>
      <c r="I35" s="710"/>
      <c r="J35" s="852" t="s">
        <v>594</v>
      </c>
      <c r="K35" s="853">
        <v>25</v>
      </c>
      <c r="L35" s="853"/>
      <c r="M35" s="681" t="s">
        <v>1395</v>
      </c>
      <c r="N35" s="690"/>
      <c r="O35" s="690"/>
      <c r="P35" s="852" t="s">
        <v>594</v>
      </c>
    </row>
    <row r="36" spans="1:16" s="849" customFormat="1" ht="22.5">
      <c r="A36" s="708">
        <v>25</v>
      </c>
      <c r="B36" s="708">
        <v>2</v>
      </c>
      <c r="C36" s="850"/>
      <c r="D36" s="698" t="s">
        <v>787</v>
      </c>
      <c r="E36" s="689">
        <v>2600000</v>
      </c>
      <c r="F36" s="710"/>
      <c r="G36" s="949"/>
      <c r="H36" s="950" t="str">
        <f t="shared" si="0"/>
        <v/>
      </c>
      <c r="I36" s="851" t="s">
        <v>1395</v>
      </c>
      <c r="J36" s="852" t="s">
        <v>595</v>
      </c>
      <c r="K36" s="853"/>
      <c r="L36" s="853"/>
      <c r="M36" s="690"/>
      <c r="N36" s="690"/>
      <c r="O36" s="681" t="s">
        <v>1395</v>
      </c>
      <c r="P36" s="852" t="s">
        <v>595</v>
      </c>
    </row>
    <row r="37" spans="1:16" s="933" customFormat="1" ht="45">
      <c r="A37" s="928"/>
      <c r="B37" s="928">
        <v>3</v>
      </c>
      <c r="C37" s="929" t="s">
        <v>1182</v>
      </c>
      <c r="D37" s="699" t="s">
        <v>2039</v>
      </c>
      <c r="E37" s="863"/>
      <c r="F37" s="939"/>
      <c r="G37" s="951"/>
      <c r="H37" s="952" t="str">
        <f t="shared" si="0"/>
        <v/>
      </c>
      <c r="I37" s="930"/>
      <c r="J37" s="931"/>
      <c r="K37" s="853"/>
      <c r="L37" s="853"/>
      <c r="M37" s="940" t="s">
        <v>1395</v>
      </c>
      <c r="N37" s="941"/>
      <c r="O37" s="941"/>
      <c r="P37" s="931" t="s">
        <v>788</v>
      </c>
    </row>
    <row r="38" spans="1:16" s="849" customFormat="1" ht="33.75">
      <c r="A38" s="708">
        <v>26</v>
      </c>
      <c r="B38" s="708"/>
      <c r="C38" s="850"/>
      <c r="D38" s="688" t="s">
        <v>1982</v>
      </c>
      <c r="E38" s="689">
        <v>3122500</v>
      </c>
      <c r="F38" s="851" t="s">
        <v>1395</v>
      </c>
      <c r="G38" s="717"/>
      <c r="H38" s="955" t="str">
        <f t="shared" si="0"/>
        <v/>
      </c>
      <c r="I38" s="710"/>
      <c r="J38" s="852" t="str">
        <f>P$37</f>
        <v>สอดคลั้องกับยุทธศาสตร์เพื่อส่งเสริมการท่องเที่ยวในพื้นที่</v>
      </c>
      <c r="K38" s="853">
        <v>18</v>
      </c>
      <c r="L38" s="853"/>
      <c r="M38" s="690"/>
      <c r="N38" s="681"/>
      <c r="O38" s="690"/>
      <c r="P38" s="852"/>
    </row>
    <row r="39" spans="1:16" s="849" customFormat="1" ht="22.5">
      <c r="A39" s="708">
        <v>27</v>
      </c>
      <c r="B39" s="708"/>
      <c r="C39" s="850"/>
      <c r="D39" s="700" t="s">
        <v>1983</v>
      </c>
      <c r="E39" s="857">
        <v>4000000</v>
      </c>
      <c r="F39" s="851" t="s">
        <v>1395</v>
      </c>
      <c r="G39" s="949"/>
      <c r="H39" s="950" t="str">
        <f t="shared" si="0"/>
        <v/>
      </c>
      <c r="I39" s="851"/>
      <c r="J39" s="852" t="str">
        <f>P$37</f>
        <v>สอดคลั้องกับยุทธศาสตร์เพื่อส่งเสริมการท่องเที่ยวในพื้นที่</v>
      </c>
      <c r="K39" s="853">
        <v>19</v>
      </c>
      <c r="L39" s="853"/>
      <c r="M39" s="690"/>
      <c r="N39" s="690"/>
      <c r="O39" s="681"/>
      <c r="P39" s="852"/>
    </row>
    <row r="40" spans="1:16" s="849" customFormat="1" ht="22.5">
      <c r="A40" s="708">
        <v>28</v>
      </c>
      <c r="B40" s="708"/>
      <c r="C40" s="850"/>
      <c r="D40" s="700" t="s">
        <v>1984</v>
      </c>
      <c r="E40" s="857">
        <v>1500000</v>
      </c>
      <c r="F40" s="851" t="s">
        <v>1395</v>
      </c>
      <c r="G40" s="949"/>
      <c r="H40" s="950" t="str">
        <f t="shared" si="0"/>
        <v/>
      </c>
      <c r="I40" s="851"/>
      <c r="J40" s="852" t="str">
        <f>P$37</f>
        <v>สอดคลั้องกับยุทธศาสตร์เพื่อส่งเสริมการท่องเที่ยวในพื้นที่</v>
      </c>
      <c r="K40" s="853">
        <v>20</v>
      </c>
      <c r="L40" s="853"/>
      <c r="M40" s="690"/>
      <c r="N40" s="690"/>
      <c r="O40" s="681"/>
      <c r="P40" s="852"/>
    </row>
    <row r="41" spans="1:16" s="849" customFormat="1" ht="33.75">
      <c r="A41" s="708">
        <v>29</v>
      </c>
      <c r="B41" s="708"/>
      <c r="C41" s="850"/>
      <c r="D41" s="688" t="s">
        <v>0</v>
      </c>
      <c r="E41" s="701">
        <v>2063600</v>
      </c>
      <c r="F41" s="710"/>
      <c r="G41" s="717" t="s">
        <v>1395</v>
      </c>
      <c r="H41" s="955" t="str">
        <f t="shared" si="0"/>
        <v/>
      </c>
      <c r="I41" s="851"/>
      <c r="J41" s="895" t="str">
        <f>(P$37&amp;Q$1)</f>
        <v>สอดคลั้องกับยุทธศาสตร์เพื่อส่งเสริมการท่องเที่ยวในพื้นที่ (ปรับโครงการจาก 1 เป็น 2)</v>
      </c>
      <c r="K41" s="853"/>
      <c r="L41" s="853"/>
      <c r="M41" s="690"/>
      <c r="N41" s="690"/>
      <c r="O41" s="681"/>
      <c r="P41" s="852"/>
    </row>
    <row r="42" spans="1:16" s="849" customFormat="1" ht="22.5">
      <c r="A42" s="708">
        <v>30</v>
      </c>
      <c r="B42" s="708"/>
      <c r="C42" s="850"/>
      <c r="D42" s="688" t="s">
        <v>1985</v>
      </c>
      <c r="E42" s="701">
        <v>1056000</v>
      </c>
      <c r="F42" s="851" t="s">
        <v>1395</v>
      </c>
      <c r="G42" s="949"/>
      <c r="H42" s="950" t="str">
        <f t="shared" si="0"/>
        <v/>
      </c>
      <c r="I42" s="851"/>
      <c r="J42" s="852" t="str">
        <f>P$37</f>
        <v>สอดคลั้องกับยุทธศาสตร์เพื่อส่งเสริมการท่องเที่ยวในพื้นที่</v>
      </c>
      <c r="K42" s="853">
        <v>21</v>
      </c>
      <c r="L42" s="853"/>
      <c r="M42" s="690"/>
      <c r="N42" s="690"/>
      <c r="O42" s="681"/>
      <c r="P42" s="852"/>
    </row>
    <row r="43" spans="1:16" s="849" customFormat="1" ht="22.5">
      <c r="A43" s="708">
        <v>31</v>
      </c>
      <c r="B43" s="708"/>
      <c r="C43" s="850"/>
      <c r="D43" s="688" t="s">
        <v>1</v>
      </c>
      <c r="E43" s="701">
        <v>758400</v>
      </c>
      <c r="F43" s="851" t="s">
        <v>1395</v>
      </c>
      <c r="G43" s="949"/>
      <c r="H43" s="950" t="str">
        <f t="shared" si="0"/>
        <v/>
      </c>
      <c r="I43" s="851"/>
      <c r="J43" s="852" t="str">
        <f>P$37</f>
        <v>สอดคลั้องกับยุทธศาสตร์เพื่อส่งเสริมการท่องเที่ยวในพื้นที่</v>
      </c>
      <c r="K43" s="853">
        <v>22</v>
      </c>
      <c r="L43" s="853"/>
      <c r="M43" s="690"/>
      <c r="N43" s="690"/>
      <c r="O43" s="681"/>
      <c r="P43" s="852"/>
    </row>
    <row r="44" spans="1:16" s="849" customFormat="1" ht="45">
      <c r="A44" s="708">
        <v>32</v>
      </c>
      <c r="B44" s="708"/>
      <c r="C44" s="850"/>
      <c r="D44" s="700" t="s">
        <v>2</v>
      </c>
      <c r="E44" s="702">
        <v>1150000</v>
      </c>
      <c r="F44" s="851"/>
      <c r="G44" s="717" t="s">
        <v>1395</v>
      </c>
      <c r="H44" s="955" t="str">
        <f t="shared" si="0"/>
        <v/>
      </c>
      <c r="I44" s="710"/>
      <c r="J44" s="895" t="str">
        <f>(P$37&amp;Q$1)</f>
        <v>สอดคลั้องกับยุทธศาสตร์เพื่อส่งเสริมการท่องเที่ยวในพื้นที่ (ปรับโครงการจาก 1 เป็น 2)</v>
      </c>
      <c r="K44" s="853"/>
      <c r="L44" s="853"/>
      <c r="M44" s="681"/>
      <c r="N44" s="681"/>
      <c r="O44" s="690"/>
      <c r="P44" s="852"/>
    </row>
    <row r="45" spans="1:16" s="849" customFormat="1" ht="33.75">
      <c r="A45" s="708">
        <v>33</v>
      </c>
      <c r="B45" s="708"/>
      <c r="C45" s="850"/>
      <c r="D45" s="688" t="s">
        <v>1986</v>
      </c>
      <c r="E45" s="701">
        <v>50000</v>
      </c>
      <c r="F45" s="710"/>
      <c r="G45" s="717" t="s">
        <v>1395</v>
      </c>
      <c r="H45" s="955" t="str">
        <f t="shared" si="0"/>
        <v/>
      </c>
      <c r="I45" s="851"/>
      <c r="J45" s="895" t="str">
        <f>(P$37&amp;Q$1)</f>
        <v>สอดคลั้องกับยุทธศาสตร์เพื่อส่งเสริมการท่องเที่ยวในพื้นที่ (ปรับโครงการจาก 1 เป็น 2)</v>
      </c>
      <c r="K45" s="853"/>
      <c r="L45" s="853"/>
      <c r="M45" s="690"/>
      <c r="N45" s="690"/>
      <c r="O45" s="681"/>
      <c r="P45" s="852"/>
    </row>
    <row r="46" spans="1:16" s="933" customFormat="1" ht="51.75" customHeight="1">
      <c r="A46" s="928"/>
      <c r="B46" s="928"/>
      <c r="C46" s="931" t="s">
        <v>698</v>
      </c>
      <c r="D46" s="699" t="s">
        <v>4</v>
      </c>
      <c r="E46" s="863"/>
      <c r="F46" s="930"/>
      <c r="G46" s="951"/>
      <c r="H46" s="952" t="str">
        <f t="shared" si="0"/>
        <v/>
      </c>
      <c r="I46" s="930"/>
      <c r="J46" s="931"/>
      <c r="K46" s="853"/>
      <c r="L46" s="853"/>
      <c r="M46" s="932"/>
      <c r="N46" s="932"/>
      <c r="O46" s="932"/>
      <c r="P46" s="931"/>
    </row>
    <row r="47" spans="1:16" s="849" customFormat="1" ht="33.75">
      <c r="A47" s="708">
        <v>34</v>
      </c>
      <c r="B47" s="708">
        <v>4</v>
      </c>
      <c r="C47" s="850"/>
      <c r="D47" s="860" t="s">
        <v>3</v>
      </c>
      <c r="E47" s="857">
        <v>564600</v>
      </c>
      <c r="F47" s="851"/>
      <c r="G47" s="717" t="s">
        <v>1395</v>
      </c>
      <c r="H47" s="955" t="str">
        <f t="shared" si="0"/>
        <v/>
      </c>
      <c r="I47" s="710"/>
      <c r="J47" s="852" t="s">
        <v>375</v>
      </c>
      <c r="K47" s="853"/>
      <c r="L47" s="853"/>
      <c r="M47" s="681"/>
      <c r="N47" s="681" t="s">
        <v>1395</v>
      </c>
      <c r="O47" s="690"/>
      <c r="P47" s="852" t="s">
        <v>375</v>
      </c>
    </row>
    <row r="48" spans="1:16" s="849" customFormat="1" ht="33.75">
      <c r="A48" s="708">
        <v>35</v>
      </c>
      <c r="B48" s="708">
        <v>4</v>
      </c>
      <c r="C48" s="850"/>
      <c r="D48" s="688" t="s">
        <v>5</v>
      </c>
      <c r="E48" s="689">
        <v>1304500</v>
      </c>
      <c r="F48" s="851" t="s">
        <v>1395</v>
      </c>
      <c r="G48" s="949"/>
      <c r="H48" s="950" t="str">
        <f t="shared" si="0"/>
        <v/>
      </c>
      <c r="I48" s="710"/>
      <c r="J48" s="852" t="s">
        <v>597</v>
      </c>
      <c r="K48" s="853">
        <v>31</v>
      </c>
      <c r="L48" s="853"/>
      <c r="M48" s="681" t="s">
        <v>1395</v>
      </c>
      <c r="N48" s="690"/>
      <c r="O48" s="690"/>
      <c r="P48" s="852" t="s">
        <v>597</v>
      </c>
    </row>
    <row r="49" spans="1:16" s="849" customFormat="1" ht="22.5">
      <c r="A49" s="708">
        <v>36</v>
      </c>
      <c r="B49" s="708">
        <v>4</v>
      </c>
      <c r="C49" s="850"/>
      <c r="D49" s="698" t="s">
        <v>6</v>
      </c>
      <c r="E49" s="854">
        <v>285000</v>
      </c>
      <c r="F49" s="851" t="s">
        <v>1395</v>
      </c>
      <c r="G49" s="949"/>
      <c r="H49" s="950" t="str">
        <f t="shared" si="0"/>
        <v/>
      </c>
      <c r="I49" s="862"/>
      <c r="J49" s="852" t="s">
        <v>9</v>
      </c>
      <c r="K49" s="853">
        <v>32</v>
      </c>
      <c r="L49" s="853"/>
      <c r="M49" s="682" t="s">
        <v>1395</v>
      </c>
      <c r="N49" s="695"/>
      <c r="O49" s="696"/>
      <c r="P49" s="852" t="s">
        <v>9</v>
      </c>
    </row>
    <row r="50" spans="1:16" s="849" customFormat="1" ht="22.5">
      <c r="A50" s="708">
        <v>37</v>
      </c>
      <c r="B50" s="708">
        <v>4</v>
      </c>
      <c r="C50" s="850"/>
      <c r="D50" s="698" t="s">
        <v>7</v>
      </c>
      <c r="E50" s="854">
        <v>615000</v>
      </c>
      <c r="F50" s="851" t="s">
        <v>1395</v>
      </c>
      <c r="G50" s="949"/>
      <c r="H50" s="950" t="str">
        <f t="shared" si="0"/>
        <v/>
      </c>
      <c r="I50" s="710"/>
      <c r="J50" s="852" t="s">
        <v>578</v>
      </c>
      <c r="K50" s="853">
        <v>33</v>
      </c>
      <c r="L50" s="853"/>
      <c r="M50" s="681" t="s">
        <v>1395</v>
      </c>
      <c r="N50" s="690"/>
      <c r="O50" s="690"/>
      <c r="P50" s="852" t="s">
        <v>578</v>
      </c>
    </row>
    <row r="51" spans="1:16" s="849" customFormat="1" ht="33.75">
      <c r="A51" s="708">
        <v>38</v>
      </c>
      <c r="B51" s="708">
        <v>4</v>
      </c>
      <c r="C51" s="850"/>
      <c r="D51" s="698" t="s">
        <v>8</v>
      </c>
      <c r="E51" s="854">
        <v>30000000</v>
      </c>
      <c r="F51" s="710"/>
      <c r="G51" s="949"/>
      <c r="H51" s="950" t="str">
        <f t="shared" si="0"/>
        <v/>
      </c>
      <c r="I51" s="851" t="s">
        <v>1395</v>
      </c>
      <c r="J51" s="852" t="s">
        <v>1249</v>
      </c>
      <c r="K51" s="853"/>
      <c r="L51" s="853"/>
      <c r="M51" s="690"/>
      <c r="N51" s="690"/>
      <c r="O51" s="681" t="s">
        <v>1395</v>
      </c>
      <c r="P51" s="852" t="s">
        <v>1249</v>
      </c>
    </row>
    <row r="52" spans="1:16" s="849" customFormat="1" ht="23.1" customHeight="1">
      <c r="A52" s="708">
        <v>39</v>
      </c>
      <c r="B52" s="708">
        <v>4</v>
      </c>
      <c r="C52" s="850"/>
      <c r="D52" s="688" t="s">
        <v>10</v>
      </c>
      <c r="E52" s="689">
        <v>2500000</v>
      </c>
      <c r="F52" s="851" t="s">
        <v>1395</v>
      </c>
      <c r="G52" s="949"/>
      <c r="H52" s="950" t="str">
        <f t="shared" si="0"/>
        <v/>
      </c>
      <c r="I52" s="710"/>
      <c r="J52" s="852" t="s">
        <v>599</v>
      </c>
      <c r="K52" s="853">
        <v>34</v>
      </c>
      <c r="L52" s="853"/>
      <c r="M52" s="681" t="s">
        <v>1395</v>
      </c>
      <c r="N52" s="690"/>
      <c r="O52" s="690"/>
      <c r="P52" s="852" t="s">
        <v>599</v>
      </c>
    </row>
    <row r="53" spans="1:16" s="849" customFormat="1" ht="22.5">
      <c r="A53" s="708">
        <v>40</v>
      </c>
      <c r="B53" s="708">
        <v>4</v>
      </c>
      <c r="C53" s="850"/>
      <c r="D53" s="688" t="s">
        <v>11</v>
      </c>
      <c r="E53" s="689">
        <v>1250000</v>
      </c>
      <c r="F53" s="851" t="s">
        <v>1395</v>
      </c>
      <c r="G53" s="949"/>
      <c r="H53" s="950" t="str">
        <f t="shared" si="0"/>
        <v/>
      </c>
      <c r="I53" s="710"/>
      <c r="J53" s="852" t="s">
        <v>600</v>
      </c>
      <c r="K53" s="853">
        <v>35</v>
      </c>
      <c r="L53" s="853"/>
      <c r="M53" s="681" t="s">
        <v>1395</v>
      </c>
      <c r="N53" s="690"/>
      <c r="O53" s="690"/>
      <c r="P53" s="852" t="s">
        <v>600</v>
      </c>
    </row>
    <row r="54" spans="1:16" s="849" customFormat="1" ht="23.1" customHeight="1">
      <c r="A54" s="708">
        <v>41</v>
      </c>
      <c r="B54" s="708">
        <v>4</v>
      </c>
      <c r="C54" s="850"/>
      <c r="D54" s="688" t="s">
        <v>12</v>
      </c>
      <c r="E54" s="689">
        <v>3300000</v>
      </c>
      <c r="F54" s="851" t="s">
        <v>1395</v>
      </c>
      <c r="G54" s="949"/>
      <c r="H54" s="950" t="str">
        <f t="shared" si="0"/>
        <v/>
      </c>
      <c r="I54" s="710"/>
      <c r="J54" s="852" t="s">
        <v>601</v>
      </c>
      <c r="K54" s="853">
        <v>36</v>
      </c>
      <c r="L54" s="853"/>
      <c r="M54" s="681" t="s">
        <v>1395</v>
      </c>
      <c r="N54" s="690"/>
      <c r="O54" s="690"/>
      <c r="P54" s="852" t="s">
        <v>601</v>
      </c>
    </row>
    <row r="55" spans="1:16" s="849" customFormat="1" ht="45">
      <c r="A55" s="708">
        <v>42</v>
      </c>
      <c r="B55" s="708">
        <v>4</v>
      </c>
      <c r="C55" s="850"/>
      <c r="D55" s="688" t="s">
        <v>13</v>
      </c>
      <c r="E55" s="689">
        <v>1361850</v>
      </c>
      <c r="F55" s="851" t="s">
        <v>1395</v>
      </c>
      <c r="G55" s="949"/>
      <c r="H55" s="950" t="str">
        <f t="shared" si="0"/>
        <v/>
      </c>
      <c r="I55" s="710"/>
      <c r="J55" s="852" t="s">
        <v>602</v>
      </c>
      <c r="K55" s="853">
        <v>37</v>
      </c>
      <c r="L55" s="853"/>
      <c r="M55" s="681" t="s">
        <v>1395</v>
      </c>
      <c r="N55" s="690"/>
      <c r="O55" s="690"/>
      <c r="P55" s="852" t="s">
        <v>602</v>
      </c>
    </row>
    <row r="56" spans="1:16" s="849" customFormat="1" ht="22.5">
      <c r="A56" s="708">
        <v>43</v>
      </c>
      <c r="B56" s="708">
        <v>4</v>
      </c>
      <c r="C56" s="850"/>
      <c r="D56" s="700" t="s">
        <v>14</v>
      </c>
      <c r="E56" s="703">
        <v>1297300</v>
      </c>
      <c r="F56" s="851" t="s">
        <v>1395</v>
      </c>
      <c r="G56" s="949"/>
      <c r="H56" s="950" t="str">
        <f t="shared" si="0"/>
        <v/>
      </c>
      <c r="I56" s="710"/>
      <c r="J56" s="852" t="s">
        <v>15</v>
      </c>
      <c r="K56" s="853">
        <v>38</v>
      </c>
      <c r="L56" s="853"/>
      <c r="M56" s="681" t="s">
        <v>1395</v>
      </c>
      <c r="N56" s="690"/>
      <c r="O56" s="690"/>
      <c r="P56" s="852" t="s">
        <v>15</v>
      </c>
    </row>
    <row r="57" spans="1:16" s="933" customFormat="1" ht="22.5">
      <c r="A57" s="928"/>
      <c r="B57" s="928"/>
      <c r="C57" s="929"/>
      <c r="D57" s="699" t="s">
        <v>16</v>
      </c>
      <c r="E57" s="863"/>
      <c r="F57" s="930"/>
      <c r="G57" s="951"/>
      <c r="H57" s="952" t="str">
        <f t="shared" si="0"/>
        <v/>
      </c>
      <c r="I57" s="930"/>
      <c r="J57" s="931"/>
      <c r="K57" s="853"/>
      <c r="L57" s="853"/>
      <c r="M57" s="932"/>
      <c r="N57" s="932"/>
      <c r="O57" s="932"/>
      <c r="P57" s="931"/>
    </row>
    <row r="58" spans="1:16" s="849" customFormat="1" ht="23.1" customHeight="1">
      <c r="A58" s="708">
        <v>44</v>
      </c>
      <c r="B58" s="708">
        <v>4</v>
      </c>
      <c r="C58" s="850"/>
      <c r="D58" s="688" t="s">
        <v>19</v>
      </c>
      <c r="E58" s="689">
        <v>300000</v>
      </c>
      <c r="F58" s="851" t="s">
        <v>1395</v>
      </c>
      <c r="G58" s="949"/>
      <c r="H58" s="950" t="str">
        <f t="shared" si="0"/>
        <v/>
      </c>
      <c r="I58" s="862"/>
      <c r="J58" s="852" t="s">
        <v>17</v>
      </c>
      <c r="K58" s="853">
        <v>53</v>
      </c>
      <c r="L58" s="853"/>
      <c r="M58" s="682" t="s">
        <v>1395</v>
      </c>
      <c r="N58" s="695"/>
      <c r="O58" s="696"/>
      <c r="P58" s="852" t="s">
        <v>17</v>
      </c>
    </row>
    <row r="59" spans="1:16" s="849" customFormat="1" ht="23.1" customHeight="1">
      <c r="A59" s="708">
        <v>45</v>
      </c>
      <c r="B59" s="708">
        <v>4</v>
      </c>
      <c r="C59" s="850"/>
      <c r="D59" s="688" t="s">
        <v>20</v>
      </c>
      <c r="E59" s="689">
        <v>30000000</v>
      </c>
      <c r="F59" s="851"/>
      <c r="G59" s="717" t="s">
        <v>1395</v>
      </c>
      <c r="H59" s="955" t="str">
        <f t="shared" si="0"/>
        <v/>
      </c>
      <c r="I59" s="710"/>
      <c r="J59" s="895" t="str">
        <f>(P59&amp;Q1)</f>
        <v>ส่งเสริมคุณภาพสิ่งแวดล้อม (ปรับโครงการจาก 1 เป็น 2)</v>
      </c>
      <c r="K59" s="853"/>
      <c r="L59" s="853"/>
      <c r="M59" s="681" t="s">
        <v>1395</v>
      </c>
      <c r="N59" s="690"/>
      <c r="O59" s="690"/>
      <c r="P59" s="852" t="s">
        <v>18</v>
      </c>
    </row>
    <row r="60" spans="1:16" s="933" customFormat="1" ht="61.5" customHeight="1">
      <c r="A60" s="928"/>
      <c r="B60" s="928"/>
      <c r="C60" s="942" t="s">
        <v>196</v>
      </c>
      <c r="D60" s="699" t="s">
        <v>21</v>
      </c>
      <c r="E60" s="863"/>
      <c r="F60" s="930"/>
      <c r="G60" s="951"/>
      <c r="H60" s="952" t="str">
        <f t="shared" si="0"/>
        <v/>
      </c>
      <c r="I60" s="930"/>
      <c r="J60" s="931"/>
      <c r="K60" s="853"/>
      <c r="L60" s="853"/>
      <c r="M60" s="932"/>
      <c r="N60" s="932"/>
      <c r="O60" s="932"/>
      <c r="P60" s="931"/>
    </row>
    <row r="61" spans="1:16" s="849" customFormat="1" ht="22.5">
      <c r="A61" s="708">
        <v>46</v>
      </c>
      <c r="B61" s="708">
        <v>5</v>
      </c>
      <c r="C61" s="864"/>
      <c r="D61" s="688" t="s">
        <v>22</v>
      </c>
      <c r="E61" s="689">
        <v>1500000</v>
      </c>
      <c r="F61" s="851" t="s">
        <v>1395</v>
      </c>
      <c r="G61" s="949"/>
      <c r="H61" s="950" t="str">
        <f t="shared" si="0"/>
        <v/>
      </c>
      <c r="I61" s="710"/>
      <c r="J61" s="852" t="s">
        <v>1263</v>
      </c>
      <c r="K61" s="853">
        <v>27</v>
      </c>
      <c r="L61" s="853"/>
      <c r="M61" s="681" t="s">
        <v>1395</v>
      </c>
      <c r="N61" s="690"/>
      <c r="O61" s="690"/>
      <c r="P61" s="852" t="s">
        <v>1263</v>
      </c>
    </row>
    <row r="62" spans="1:16" s="849" customFormat="1" ht="23.1" customHeight="1">
      <c r="A62" s="708">
        <v>47</v>
      </c>
      <c r="B62" s="708">
        <v>5</v>
      </c>
      <c r="C62" s="850"/>
      <c r="D62" s="688" t="s">
        <v>23</v>
      </c>
      <c r="E62" s="689">
        <v>1500000</v>
      </c>
      <c r="F62" s="710" t="s">
        <v>1395</v>
      </c>
      <c r="G62" s="949"/>
      <c r="H62" s="950" t="str">
        <f t="shared" si="0"/>
        <v/>
      </c>
      <c r="I62" s="862"/>
      <c r="J62" s="852" t="s">
        <v>1349</v>
      </c>
      <c r="K62" s="853">
        <v>28</v>
      </c>
      <c r="L62" s="853"/>
      <c r="M62" s="695" t="s">
        <v>1395</v>
      </c>
      <c r="N62" s="695"/>
      <c r="O62" s="696"/>
      <c r="P62" s="852" t="s">
        <v>1349</v>
      </c>
    </row>
    <row r="63" spans="1:16" s="849" customFormat="1" ht="22.5">
      <c r="A63" s="708">
        <v>48</v>
      </c>
      <c r="B63" s="708">
        <v>5</v>
      </c>
      <c r="C63" s="850"/>
      <c r="D63" s="688" t="s">
        <v>24</v>
      </c>
      <c r="E63" s="689">
        <v>3000000</v>
      </c>
      <c r="F63" s="710"/>
      <c r="G63" s="949" t="s">
        <v>1395</v>
      </c>
      <c r="H63" s="950">
        <f t="shared" si="0"/>
        <v>86</v>
      </c>
      <c r="I63" s="862"/>
      <c r="J63" s="895" t="str">
        <f>(P63&amp;Q1)</f>
        <v>ส่งเสริมการท่องเที่ยว (ปรับโครงการจาก 1 เป็น 2)</v>
      </c>
      <c r="K63" s="853"/>
      <c r="L63" s="853">
        <v>86</v>
      </c>
      <c r="M63" s="695" t="s">
        <v>1395</v>
      </c>
      <c r="N63" s="695"/>
      <c r="O63" s="696"/>
      <c r="P63" s="852" t="s">
        <v>1349</v>
      </c>
    </row>
    <row r="64" spans="1:16" s="849" customFormat="1" ht="33.75">
      <c r="A64" s="708">
        <v>49</v>
      </c>
      <c r="B64" s="708">
        <v>5</v>
      </c>
      <c r="C64" s="850"/>
      <c r="D64" s="700" t="s">
        <v>25</v>
      </c>
      <c r="E64" s="703">
        <v>2000000</v>
      </c>
      <c r="F64" s="858"/>
      <c r="G64" s="953"/>
      <c r="H64" s="954" t="str">
        <f t="shared" si="0"/>
        <v/>
      </c>
      <c r="I64" s="684" t="s">
        <v>1395</v>
      </c>
      <c r="J64" s="860" t="s">
        <v>1248</v>
      </c>
      <c r="K64" s="853"/>
      <c r="L64" s="853"/>
      <c r="M64" s="693"/>
      <c r="N64" s="694"/>
      <c r="O64" s="687" t="s">
        <v>1395</v>
      </c>
      <c r="P64" s="860" t="s">
        <v>1248</v>
      </c>
    </row>
    <row r="65" spans="1:16" s="849" customFormat="1" ht="22.5">
      <c r="A65" s="708">
        <v>50</v>
      </c>
      <c r="B65" s="708">
        <v>5</v>
      </c>
      <c r="C65" s="850"/>
      <c r="D65" s="700" t="s">
        <v>26</v>
      </c>
      <c r="E65" s="703">
        <v>1800000</v>
      </c>
      <c r="F65" s="858"/>
      <c r="G65" s="953"/>
      <c r="H65" s="954" t="str">
        <f t="shared" si="0"/>
        <v/>
      </c>
      <c r="I65" s="684" t="s">
        <v>1395</v>
      </c>
      <c r="J65" s="860" t="s">
        <v>1248</v>
      </c>
      <c r="K65" s="853"/>
      <c r="L65" s="853"/>
      <c r="M65" s="693"/>
      <c r="N65" s="694"/>
      <c r="O65" s="687" t="s">
        <v>1395</v>
      </c>
      <c r="P65" s="860" t="s">
        <v>1248</v>
      </c>
    </row>
    <row r="66" spans="1:16" s="849" customFormat="1" ht="33.75">
      <c r="A66" s="708">
        <v>51</v>
      </c>
      <c r="B66" s="708">
        <v>5</v>
      </c>
      <c r="C66" s="850"/>
      <c r="D66" s="700" t="s">
        <v>27</v>
      </c>
      <c r="E66" s="703">
        <v>12000000</v>
      </c>
      <c r="F66" s="858"/>
      <c r="G66" s="953"/>
      <c r="H66" s="954" t="str">
        <f t="shared" si="0"/>
        <v/>
      </c>
      <c r="I66" s="684" t="s">
        <v>1395</v>
      </c>
      <c r="J66" s="860" t="s">
        <v>1248</v>
      </c>
      <c r="K66" s="853"/>
      <c r="L66" s="853"/>
      <c r="M66" s="693"/>
      <c r="N66" s="694"/>
      <c r="O66" s="687" t="s">
        <v>1395</v>
      </c>
      <c r="P66" s="860" t="s">
        <v>1248</v>
      </c>
    </row>
    <row r="67" spans="1:16" s="849" customFormat="1" ht="22.5">
      <c r="A67" s="708">
        <v>52</v>
      </c>
      <c r="B67" s="708">
        <v>5</v>
      </c>
      <c r="C67" s="850"/>
      <c r="D67" s="698" t="s">
        <v>28</v>
      </c>
      <c r="E67" s="854">
        <v>3800000</v>
      </c>
      <c r="F67" s="851" t="s">
        <v>1395</v>
      </c>
      <c r="G67" s="949"/>
      <c r="H67" s="950" t="str">
        <f t="shared" si="0"/>
        <v/>
      </c>
      <c r="I67" s="710" t="s">
        <v>461</v>
      </c>
      <c r="J67" s="852" t="s">
        <v>1267</v>
      </c>
      <c r="K67" s="853">
        <v>29</v>
      </c>
      <c r="L67" s="853"/>
      <c r="M67" s="681" t="s">
        <v>1395</v>
      </c>
      <c r="N67" s="690"/>
      <c r="O67" s="690" t="s">
        <v>461</v>
      </c>
      <c r="P67" s="852" t="s">
        <v>1267</v>
      </c>
    </row>
    <row r="68" spans="1:16" s="849" customFormat="1" ht="23.1" customHeight="1">
      <c r="A68" s="708">
        <v>53</v>
      </c>
      <c r="B68" s="708">
        <v>5</v>
      </c>
      <c r="C68" s="850"/>
      <c r="D68" s="688" t="s">
        <v>29</v>
      </c>
      <c r="E68" s="689">
        <v>28000000</v>
      </c>
      <c r="F68" s="851"/>
      <c r="G68" s="717" t="s">
        <v>1395</v>
      </c>
      <c r="H68" s="955" t="str">
        <f t="shared" si="0"/>
        <v/>
      </c>
      <c r="I68" s="710" t="s">
        <v>461</v>
      </c>
      <c r="J68" s="895" t="str">
        <f>(P68&amp;Q1)</f>
        <v>ส่งเสริมการท่องเที่ยว  (ปรับโครงการจาก 1 เป็น 2)</v>
      </c>
      <c r="K68" s="853"/>
      <c r="L68" s="853"/>
      <c r="M68" s="681" t="s">
        <v>1395</v>
      </c>
      <c r="N68" s="690"/>
      <c r="O68" s="690" t="s">
        <v>461</v>
      </c>
      <c r="P68" s="852" t="s">
        <v>1351</v>
      </c>
    </row>
    <row r="69" spans="1:16" s="849" customFormat="1" ht="33.75">
      <c r="A69" s="708">
        <v>54</v>
      </c>
      <c r="B69" s="708">
        <v>5</v>
      </c>
      <c r="C69" s="850"/>
      <c r="D69" s="688" t="s">
        <v>30</v>
      </c>
      <c r="E69" s="689">
        <v>6500000</v>
      </c>
      <c r="F69" s="851"/>
      <c r="G69" s="717" t="s">
        <v>1395</v>
      </c>
      <c r="H69" s="955">
        <f t="shared" si="0"/>
        <v>85</v>
      </c>
      <c r="I69" s="710" t="s">
        <v>461</v>
      </c>
      <c r="J69" s="895" t="str">
        <f>(P69&amp;Q1)</f>
        <v>ส่งเสริมการท่องเที่ยว อำนวยความสะดวกกับนักท่องเที่ยว  (ปรับโครงการจาก 1 เป็น 2)</v>
      </c>
      <c r="K69" s="853"/>
      <c r="L69" s="853">
        <v>85</v>
      </c>
      <c r="M69" s="681" t="s">
        <v>1395</v>
      </c>
      <c r="N69" s="690"/>
      <c r="O69" s="690" t="s">
        <v>461</v>
      </c>
      <c r="P69" s="852" t="s">
        <v>1263</v>
      </c>
    </row>
    <row r="70" spans="1:16" s="933" customFormat="1" ht="22.5">
      <c r="A70" s="928"/>
      <c r="B70" s="928"/>
      <c r="C70" s="929"/>
      <c r="D70" s="699" t="s">
        <v>31</v>
      </c>
      <c r="E70" s="863"/>
      <c r="F70" s="939"/>
      <c r="G70" s="951"/>
      <c r="H70" s="952" t="str">
        <f t="shared" si="0"/>
        <v/>
      </c>
      <c r="I70" s="930" t="s">
        <v>461</v>
      </c>
      <c r="J70" s="931"/>
      <c r="K70" s="853"/>
      <c r="L70" s="853"/>
      <c r="M70" s="943"/>
      <c r="N70" s="932"/>
      <c r="O70" s="932" t="s">
        <v>461</v>
      </c>
      <c r="P70" s="931"/>
    </row>
    <row r="71" spans="1:16" s="849" customFormat="1" ht="33.75">
      <c r="A71" s="708">
        <v>55</v>
      </c>
      <c r="B71" s="708">
        <v>5</v>
      </c>
      <c r="C71" s="850"/>
      <c r="D71" s="688" t="s">
        <v>32</v>
      </c>
      <c r="E71" s="689">
        <v>2000000</v>
      </c>
      <c r="F71" s="851" t="s">
        <v>1395</v>
      </c>
      <c r="G71" s="949"/>
      <c r="H71" s="950" t="str">
        <f t="shared" si="0"/>
        <v/>
      </c>
      <c r="I71" s="710" t="s">
        <v>461</v>
      </c>
      <c r="J71" s="852" t="s">
        <v>1268</v>
      </c>
      <c r="K71" s="853">
        <v>39</v>
      </c>
      <c r="L71" s="853"/>
      <c r="M71" s="681" t="s">
        <v>1395</v>
      </c>
      <c r="N71" s="690"/>
      <c r="O71" s="690" t="s">
        <v>461</v>
      </c>
      <c r="P71" s="852" t="s">
        <v>1268</v>
      </c>
    </row>
    <row r="72" spans="1:16" s="849" customFormat="1" ht="22.5">
      <c r="A72" s="708">
        <v>56</v>
      </c>
      <c r="B72" s="708">
        <v>5</v>
      </c>
      <c r="C72" s="850"/>
      <c r="D72" s="688" t="s">
        <v>33</v>
      </c>
      <c r="E72" s="689">
        <v>5266800</v>
      </c>
      <c r="F72" s="851" t="s">
        <v>1395</v>
      </c>
      <c r="G72" s="949"/>
      <c r="H72" s="950" t="str">
        <f t="shared" si="0"/>
        <v/>
      </c>
      <c r="I72" s="710" t="s">
        <v>461</v>
      </c>
      <c r="J72" s="852" t="s">
        <v>1269</v>
      </c>
      <c r="K72" s="853">
        <v>40</v>
      </c>
      <c r="L72" s="853"/>
      <c r="M72" s="681" t="s">
        <v>1395</v>
      </c>
      <c r="N72" s="690"/>
      <c r="O72" s="690" t="s">
        <v>461</v>
      </c>
      <c r="P72" s="852" t="s">
        <v>1269</v>
      </c>
    </row>
    <row r="73" spans="1:16" s="849" customFormat="1" ht="22.5">
      <c r="A73" s="708">
        <v>57</v>
      </c>
      <c r="B73" s="708">
        <v>5</v>
      </c>
      <c r="C73" s="850"/>
      <c r="D73" s="688" t="s">
        <v>34</v>
      </c>
      <c r="E73" s="689">
        <v>1000000</v>
      </c>
      <c r="F73" s="851"/>
      <c r="G73" s="717" t="s">
        <v>1395</v>
      </c>
      <c r="H73" s="955" t="str">
        <f t="shared" ref="H73:H136" si="1">IF(L73=0,"",L73)</f>
        <v/>
      </c>
      <c r="I73" s="710" t="s">
        <v>461</v>
      </c>
      <c r="J73" s="895" t="str">
        <f>(P73&amp;Q$1)</f>
        <v>อนุรักษ์พันธุ์สัตว์ และส่งเสริมการท่องเที่ยว (ปรับโครงการจาก 1 เป็น 2)</v>
      </c>
      <c r="K73" s="853"/>
      <c r="L73" s="853"/>
      <c r="M73" s="681" t="s">
        <v>1395</v>
      </c>
      <c r="N73" s="690"/>
      <c r="O73" s="690" t="s">
        <v>461</v>
      </c>
      <c r="P73" s="852" t="s">
        <v>1270</v>
      </c>
    </row>
    <row r="74" spans="1:16" s="849" customFormat="1" ht="23.1" customHeight="1">
      <c r="A74" s="708">
        <v>58</v>
      </c>
      <c r="B74" s="708">
        <v>5</v>
      </c>
      <c r="C74" s="850"/>
      <c r="D74" s="688" t="s">
        <v>35</v>
      </c>
      <c r="E74" s="689">
        <v>6204000</v>
      </c>
      <c r="F74" s="851"/>
      <c r="G74" s="717" t="s">
        <v>1395</v>
      </c>
      <c r="H74" s="955">
        <f t="shared" si="1"/>
        <v>87</v>
      </c>
      <c r="I74" s="710" t="s">
        <v>461</v>
      </c>
      <c r="J74" s="895" t="str">
        <f>(P74&amp;Q$1)</f>
        <v>เพิ่มผลผลิตทางการเกษตร (ปรับโครงการจาก 1 เป็น 2)</v>
      </c>
      <c r="K74" s="853"/>
      <c r="L74" s="853">
        <v>87</v>
      </c>
      <c r="M74" s="681" t="s">
        <v>1395</v>
      </c>
      <c r="N74" s="690"/>
      <c r="O74" s="690" t="s">
        <v>461</v>
      </c>
      <c r="P74" s="852" t="s">
        <v>1271</v>
      </c>
    </row>
    <row r="75" spans="1:16" s="849" customFormat="1" ht="33.75">
      <c r="A75" s="708">
        <v>59</v>
      </c>
      <c r="B75" s="708">
        <v>5</v>
      </c>
      <c r="C75" s="850"/>
      <c r="D75" s="688" t="s">
        <v>36</v>
      </c>
      <c r="E75" s="689">
        <v>655000</v>
      </c>
      <c r="F75" s="851"/>
      <c r="G75" s="717" t="s">
        <v>1395</v>
      </c>
      <c r="H75" s="955">
        <f t="shared" si="1"/>
        <v>88</v>
      </c>
      <c r="I75" s="710" t="s">
        <v>461</v>
      </c>
      <c r="J75" s="895" t="str">
        <f>(P75&amp;Q$1)</f>
        <v>สอดคล้องกับยุทธศาสตร์ปรับโครงสร้างการผลิตทางการเกษตร (ปรับโครงการจาก 1 เป็น 2)</v>
      </c>
      <c r="K75" s="853"/>
      <c r="L75" s="853">
        <v>88</v>
      </c>
      <c r="M75" s="681" t="s">
        <v>1395</v>
      </c>
      <c r="N75" s="690"/>
      <c r="O75" s="690" t="s">
        <v>461</v>
      </c>
      <c r="P75" s="852" t="s">
        <v>1272</v>
      </c>
    </row>
    <row r="76" spans="1:16" s="849" customFormat="1" ht="22.5">
      <c r="A76" s="708">
        <v>60</v>
      </c>
      <c r="B76" s="708">
        <v>5</v>
      </c>
      <c r="C76" s="850"/>
      <c r="D76" s="688" t="s">
        <v>37</v>
      </c>
      <c r="E76" s="689">
        <v>2386000</v>
      </c>
      <c r="F76" s="851" t="s">
        <v>1395</v>
      </c>
      <c r="G76" s="949"/>
      <c r="H76" s="950" t="str">
        <f t="shared" si="1"/>
        <v/>
      </c>
      <c r="I76" s="710" t="s">
        <v>461</v>
      </c>
      <c r="J76" s="852" t="s">
        <v>1273</v>
      </c>
      <c r="K76" s="853">
        <v>41</v>
      </c>
      <c r="L76" s="853"/>
      <c r="M76" s="681" t="s">
        <v>1395</v>
      </c>
      <c r="N76" s="690"/>
      <c r="O76" s="690" t="s">
        <v>461</v>
      </c>
      <c r="P76" s="852" t="s">
        <v>1273</v>
      </c>
    </row>
    <row r="77" spans="1:16" s="849" customFormat="1" ht="22.5">
      <c r="A77" s="708">
        <v>61</v>
      </c>
      <c r="B77" s="708">
        <v>5</v>
      </c>
      <c r="C77" s="850"/>
      <c r="D77" s="688" t="s">
        <v>38</v>
      </c>
      <c r="E77" s="689">
        <v>2000000</v>
      </c>
      <c r="F77" s="710" t="s">
        <v>1395</v>
      </c>
      <c r="G77" s="949"/>
      <c r="H77" s="950" t="str">
        <f t="shared" si="1"/>
        <v/>
      </c>
      <c r="I77" s="710"/>
      <c r="J77" s="852" t="s">
        <v>1273</v>
      </c>
      <c r="K77" s="853">
        <v>42</v>
      </c>
      <c r="L77" s="853"/>
      <c r="M77" s="690" t="s">
        <v>1395</v>
      </c>
      <c r="N77" s="690"/>
      <c r="O77" s="690"/>
      <c r="P77" s="852" t="s">
        <v>1273</v>
      </c>
    </row>
    <row r="78" spans="1:16" s="849" customFormat="1" ht="22.5">
      <c r="A78" s="708">
        <v>62</v>
      </c>
      <c r="B78" s="708">
        <v>5</v>
      </c>
      <c r="C78" s="850"/>
      <c r="D78" s="688" t="s">
        <v>39</v>
      </c>
      <c r="E78" s="689">
        <v>108000</v>
      </c>
      <c r="F78" s="710"/>
      <c r="G78" s="949"/>
      <c r="H78" s="950" t="str">
        <f t="shared" si="1"/>
        <v/>
      </c>
      <c r="I78" s="710" t="s">
        <v>1395</v>
      </c>
      <c r="J78" s="852" t="s">
        <v>1655</v>
      </c>
      <c r="K78" s="853"/>
      <c r="L78" s="853"/>
      <c r="M78" s="690"/>
      <c r="N78" s="690"/>
      <c r="O78" s="690" t="s">
        <v>1395</v>
      </c>
      <c r="P78" s="852" t="s">
        <v>1655</v>
      </c>
    </row>
    <row r="79" spans="1:16" s="849" customFormat="1" ht="33.75">
      <c r="A79" s="708">
        <v>63</v>
      </c>
      <c r="B79" s="708">
        <v>5</v>
      </c>
      <c r="C79" s="850"/>
      <c r="D79" s="688" t="s">
        <v>40</v>
      </c>
      <c r="E79" s="689">
        <v>576195</v>
      </c>
      <c r="F79" s="710"/>
      <c r="G79" s="949"/>
      <c r="H79" s="950" t="str">
        <f t="shared" si="1"/>
        <v/>
      </c>
      <c r="I79" s="710" t="s">
        <v>1395</v>
      </c>
      <c r="J79" s="852" t="s">
        <v>475</v>
      </c>
      <c r="K79" s="853"/>
      <c r="L79" s="853"/>
      <c r="M79" s="690"/>
      <c r="N79" s="690"/>
      <c r="O79" s="690" t="s">
        <v>1395</v>
      </c>
      <c r="P79" s="852" t="s">
        <v>475</v>
      </c>
    </row>
    <row r="80" spans="1:16" s="849" customFormat="1" ht="23.1" customHeight="1">
      <c r="A80" s="708">
        <v>64</v>
      </c>
      <c r="B80" s="708">
        <v>5</v>
      </c>
      <c r="C80" s="850"/>
      <c r="D80" s="688" t="s">
        <v>41</v>
      </c>
      <c r="E80" s="689">
        <v>2419000</v>
      </c>
      <c r="F80" s="710"/>
      <c r="G80" s="949"/>
      <c r="H80" s="950" t="str">
        <f t="shared" si="1"/>
        <v/>
      </c>
      <c r="I80" s="710" t="s">
        <v>1395</v>
      </c>
      <c r="J80" s="852" t="s">
        <v>683</v>
      </c>
      <c r="K80" s="853"/>
      <c r="L80" s="853"/>
      <c r="M80" s="690"/>
      <c r="N80" s="690"/>
      <c r="O80" s="690" t="s">
        <v>1395</v>
      </c>
      <c r="P80" s="852" t="s">
        <v>683</v>
      </c>
    </row>
    <row r="81" spans="1:16" s="849" customFormat="1" ht="22.5">
      <c r="A81" s="708">
        <v>65</v>
      </c>
      <c r="B81" s="708">
        <v>5</v>
      </c>
      <c r="C81" s="850"/>
      <c r="D81" s="688" t="s">
        <v>42</v>
      </c>
      <c r="E81" s="689">
        <v>4670000</v>
      </c>
      <c r="F81" s="710"/>
      <c r="G81" s="949"/>
      <c r="H81" s="950" t="str">
        <f t="shared" si="1"/>
        <v/>
      </c>
      <c r="I81" s="710" t="s">
        <v>1395</v>
      </c>
      <c r="J81" s="852" t="s">
        <v>1655</v>
      </c>
      <c r="K81" s="853"/>
      <c r="L81" s="853"/>
      <c r="M81" s="690"/>
      <c r="N81" s="690"/>
      <c r="O81" s="690" t="s">
        <v>1395</v>
      </c>
      <c r="P81" s="852" t="s">
        <v>1655</v>
      </c>
    </row>
    <row r="82" spans="1:16" s="849" customFormat="1" ht="22.5">
      <c r="A82" s="708"/>
      <c r="B82" s="708"/>
      <c r="C82" s="850"/>
      <c r="D82" s="699" t="s">
        <v>43</v>
      </c>
      <c r="E82" s="863"/>
      <c r="F82" s="851"/>
      <c r="G82" s="949"/>
      <c r="H82" s="950" t="str">
        <f t="shared" si="1"/>
        <v/>
      </c>
      <c r="I82" s="710" t="s">
        <v>461</v>
      </c>
      <c r="J82" s="852"/>
      <c r="K82" s="853"/>
      <c r="L82" s="853"/>
      <c r="M82" s="681"/>
      <c r="N82" s="690"/>
      <c r="O82" s="690" t="s">
        <v>461</v>
      </c>
      <c r="P82" s="852"/>
    </row>
    <row r="83" spans="1:16" s="849" customFormat="1" ht="22.5">
      <c r="A83" s="708">
        <v>66</v>
      </c>
      <c r="B83" s="708">
        <v>5</v>
      </c>
      <c r="C83" s="850"/>
      <c r="D83" s="698" t="s">
        <v>44</v>
      </c>
      <c r="E83" s="854">
        <v>1070000</v>
      </c>
      <c r="F83" s="710"/>
      <c r="G83" s="949" t="s">
        <v>1395</v>
      </c>
      <c r="H83" s="950" t="str">
        <f t="shared" si="1"/>
        <v/>
      </c>
      <c r="I83" s="862"/>
      <c r="J83" s="852" t="s">
        <v>375</v>
      </c>
      <c r="K83" s="853"/>
      <c r="L83" s="853"/>
      <c r="M83" s="695"/>
      <c r="N83" s="695" t="s">
        <v>1395</v>
      </c>
      <c r="O83" s="696"/>
      <c r="P83" s="852" t="s">
        <v>375</v>
      </c>
    </row>
    <row r="84" spans="1:16" s="849" customFormat="1" ht="23.1" customHeight="1">
      <c r="A84" s="708">
        <v>67</v>
      </c>
      <c r="B84" s="708">
        <v>5</v>
      </c>
      <c r="C84" s="850"/>
      <c r="D84" s="688" t="s">
        <v>45</v>
      </c>
      <c r="E84" s="689">
        <v>1000000</v>
      </c>
      <c r="F84" s="710"/>
      <c r="G84" s="949" t="s">
        <v>1395</v>
      </c>
      <c r="H84" s="950" t="str">
        <f t="shared" si="1"/>
        <v/>
      </c>
      <c r="I84" s="862"/>
      <c r="J84" s="852" t="s">
        <v>375</v>
      </c>
      <c r="K84" s="853"/>
      <c r="L84" s="853"/>
      <c r="M84" s="695"/>
      <c r="N84" s="695" t="s">
        <v>1395</v>
      </c>
      <c r="O84" s="696"/>
      <c r="P84" s="852" t="s">
        <v>375</v>
      </c>
    </row>
    <row r="85" spans="1:16" s="849" customFormat="1" ht="23.1" customHeight="1">
      <c r="A85" s="708">
        <v>68</v>
      </c>
      <c r="B85" s="708">
        <v>5</v>
      </c>
      <c r="C85" s="850"/>
      <c r="D85" s="688" t="s">
        <v>46</v>
      </c>
      <c r="E85" s="689">
        <v>300000</v>
      </c>
      <c r="F85" s="710"/>
      <c r="G85" s="949" t="s">
        <v>1395</v>
      </c>
      <c r="H85" s="950" t="str">
        <f t="shared" si="1"/>
        <v/>
      </c>
      <c r="I85" s="862"/>
      <c r="J85" s="852" t="s">
        <v>375</v>
      </c>
      <c r="K85" s="853"/>
      <c r="L85" s="853"/>
      <c r="M85" s="695"/>
      <c r="N85" s="695" t="s">
        <v>1395</v>
      </c>
      <c r="O85" s="696"/>
      <c r="P85" s="852" t="s">
        <v>375</v>
      </c>
    </row>
    <row r="86" spans="1:16" s="849" customFormat="1" ht="23.1" customHeight="1">
      <c r="A86" s="708">
        <v>69</v>
      </c>
      <c r="B86" s="708">
        <v>5</v>
      </c>
      <c r="C86" s="850"/>
      <c r="D86" s="688" t="s">
        <v>47</v>
      </c>
      <c r="E86" s="689">
        <v>2000000</v>
      </c>
      <c r="F86" s="710"/>
      <c r="G86" s="949" t="s">
        <v>1395</v>
      </c>
      <c r="H86" s="950" t="str">
        <f t="shared" si="1"/>
        <v/>
      </c>
      <c r="I86" s="862"/>
      <c r="J86" s="852" t="s">
        <v>375</v>
      </c>
      <c r="K86" s="853"/>
      <c r="L86" s="853"/>
      <c r="M86" s="695"/>
      <c r="N86" s="695" t="s">
        <v>1395</v>
      </c>
      <c r="O86" s="696"/>
      <c r="P86" s="852" t="s">
        <v>375</v>
      </c>
    </row>
    <row r="87" spans="1:16" s="849" customFormat="1" ht="22.5">
      <c r="A87" s="708">
        <v>70</v>
      </c>
      <c r="B87" s="708">
        <v>5</v>
      </c>
      <c r="C87" s="850"/>
      <c r="D87" s="688" t="s">
        <v>48</v>
      </c>
      <c r="E87" s="689">
        <v>985000</v>
      </c>
      <c r="F87" s="710" t="s">
        <v>1395</v>
      </c>
      <c r="G87" s="949"/>
      <c r="H87" s="950" t="str">
        <f t="shared" si="1"/>
        <v/>
      </c>
      <c r="I87" s="862"/>
      <c r="J87" s="852" t="s">
        <v>49</v>
      </c>
      <c r="K87" s="853">
        <v>46</v>
      </c>
      <c r="L87" s="853"/>
      <c r="M87" s="695" t="s">
        <v>1395</v>
      </c>
      <c r="N87" s="695"/>
      <c r="O87" s="696"/>
      <c r="P87" s="852" t="s">
        <v>49</v>
      </c>
    </row>
    <row r="88" spans="1:16" s="849" customFormat="1" ht="22.5">
      <c r="A88" s="708">
        <v>71</v>
      </c>
      <c r="B88" s="708">
        <v>5</v>
      </c>
      <c r="C88" s="850"/>
      <c r="D88" s="688" t="s">
        <v>50</v>
      </c>
      <c r="E88" s="689">
        <v>1500000</v>
      </c>
      <c r="F88" s="710" t="s">
        <v>1395</v>
      </c>
      <c r="G88" s="949"/>
      <c r="H88" s="950" t="str">
        <f t="shared" si="1"/>
        <v/>
      </c>
      <c r="I88" s="862"/>
      <c r="J88" s="852" t="s">
        <v>49</v>
      </c>
      <c r="K88" s="853">
        <v>47</v>
      </c>
      <c r="L88" s="853"/>
      <c r="M88" s="695" t="s">
        <v>1395</v>
      </c>
      <c r="N88" s="695"/>
      <c r="O88" s="696"/>
      <c r="P88" s="852" t="s">
        <v>49</v>
      </c>
    </row>
    <row r="89" spans="1:16" s="849" customFormat="1" ht="23.1" customHeight="1">
      <c r="A89" s="708">
        <v>72</v>
      </c>
      <c r="B89" s="708">
        <v>5</v>
      </c>
      <c r="C89" s="850"/>
      <c r="D89" s="698" t="s">
        <v>51</v>
      </c>
      <c r="E89" s="854">
        <v>1200000</v>
      </c>
      <c r="F89" s="710" t="s">
        <v>1395</v>
      </c>
      <c r="G89" s="949"/>
      <c r="H89" s="950" t="str">
        <f t="shared" si="1"/>
        <v/>
      </c>
      <c r="I89" s="862"/>
      <c r="J89" s="852" t="s">
        <v>49</v>
      </c>
      <c r="K89" s="853">
        <v>48</v>
      </c>
      <c r="L89" s="853"/>
      <c r="M89" s="695" t="s">
        <v>1395</v>
      </c>
      <c r="N89" s="695"/>
      <c r="O89" s="696"/>
      <c r="P89" s="852" t="s">
        <v>49</v>
      </c>
    </row>
    <row r="90" spans="1:16" s="849" customFormat="1" ht="26.25" customHeight="1">
      <c r="A90" s="708">
        <v>73</v>
      </c>
      <c r="B90" s="708">
        <v>5</v>
      </c>
      <c r="C90" s="850"/>
      <c r="D90" s="704" t="s">
        <v>52</v>
      </c>
      <c r="E90" s="857">
        <v>2000000</v>
      </c>
      <c r="F90" s="851" t="s">
        <v>1395</v>
      </c>
      <c r="G90" s="949"/>
      <c r="H90" s="950" t="str">
        <f t="shared" si="1"/>
        <v/>
      </c>
      <c r="I90" s="710" t="s">
        <v>461</v>
      </c>
      <c r="J90" s="852" t="s">
        <v>49</v>
      </c>
      <c r="K90" s="853">
        <v>49</v>
      </c>
      <c r="L90" s="853"/>
      <c r="M90" s="681" t="s">
        <v>1395</v>
      </c>
      <c r="N90" s="690"/>
      <c r="O90" s="690" t="s">
        <v>461</v>
      </c>
      <c r="P90" s="852" t="s">
        <v>49</v>
      </c>
    </row>
    <row r="91" spans="1:16" s="849" customFormat="1" ht="24.75" customHeight="1">
      <c r="A91" s="708">
        <v>74</v>
      </c>
      <c r="B91" s="708">
        <v>5</v>
      </c>
      <c r="C91" s="850"/>
      <c r="D91" s="698" t="s">
        <v>53</v>
      </c>
      <c r="E91" s="854">
        <v>600000</v>
      </c>
      <c r="F91" s="710"/>
      <c r="G91" s="949"/>
      <c r="H91" s="950" t="str">
        <f t="shared" si="1"/>
        <v/>
      </c>
      <c r="I91" s="710" t="s">
        <v>1395</v>
      </c>
      <c r="J91" s="852" t="s">
        <v>1274</v>
      </c>
      <c r="K91" s="853"/>
      <c r="L91" s="853"/>
      <c r="M91" s="690"/>
      <c r="N91" s="690"/>
      <c r="O91" s="690" t="s">
        <v>1395</v>
      </c>
      <c r="P91" s="852" t="s">
        <v>1274</v>
      </c>
    </row>
    <row r="92" spans="1:16" s="849" customFormat="1" ht="23.1" customHeight="1">
      <c r="A92" s="708">
        <v>75</v>
      </c>
      <c r="B92" s="708">
        <v>5</v>
      </c>
      <c r="C92" s="850"/>
      <c r="D92" s="688" t="s">
        <v>54</v>
      </c>
      <c r="E92" s="689">
        <v>8000000</v>
      </c>
      <c r="F92" s="710"/>
      <c r="G92" s="949"/>
      <c r="H92" s="950" t="str">
        <f t="shared" si="1"/>
        <v/>
      </c>
      <c r="I92" s="710" t="s">
        <v>1395</v>
      </c>
      <c r="J92" s="852" t="s">
        <v>1277</v>
      </c>
      <c r="K92" s="853"/>
      <c r="L92" s="853"/>
      <c r="M92" s="690"/>
      <c r="N92" s="690"/>
      <c r="O92" s="690" t="s">
        <v>1395</v>
      </c>
      <c r="P92" s="852" t="s">
        <v>1277</v>
      </c>
    </row>
    <row r="93" spans="1:16" s="849" customFormat="1" ht="60" customHeight="1">
      <c r="A93" s="708"/>
      <c r="B93" s="708"/>
      <c r="C93" s="850" t="s">
        <v>260</v>
      </c>
      <c r="D93" s="699" t="s">
        <v>808</v>
      </c>
      <c r="E93" s="863"/>
      <c r="F93" s="710"/>
      <c r="G93" s="949"/>
      <c r="H93" s="950" t="str">
        <f t="shared" si="1"/>
        <v/>
      </c>
      <c r="I93" s="710" t="s">
        <v>461</v>
      </c>
      <c r="J93" s="852"/>
      <c r="K93" s="853"/>
      <c r="L93" s="853"/>
      <c r="M93" s="690"/>
      <c r="N93" s="690"/>
      <c r="O93" s="690" t="s">
        <v>461</v>
      </c>
      <c r="P93" s="852"/>
    </row>
    <row r="94" spans="1:16" s="849" customFormat="1" ht="22.5">
      <c r="A94" s="708">
        <v>76</v>
      </c>
      <c r="B94" s="708">
        <v>6</v>
      </c>
      <c r="C94" s="850"/>
      <c r="D94" s="698" t="s">
        <v>809</v>
      </c>
      <c r="E94" s="854">
        <v>4000000</v>
      </c>
      <c r="F94" s="710" t="s">
        <v>1395</v>
      </c>
      <c r="G94" s="949"/>
      <c r="H94" s="950" t="str">
        <f t="shared" si="1"/>
        <v/>
      </c>
      <c r="I94" s="862"/>
      <c r="J94" s="895" t="str">
        <f>(P94&amp;Q$3)</f>
        <v>ภารกิจปกติของหน่วยงาน (ปรับโครงการจาก 2 เป็น 1)</v>
      </c>
      <c r="K94" s="853">
        <v>23</v>
      </c>
      <c r="L94" s="853"/>
      <c r="M94" s="695"/>
      <c r="N94" s="695" t="s">
        <v>1395</v>
      </c>
      <c r="O94" s="696"/>
      <c r="P94" s="852" t="s">
        <v>375</v>
      </c>
    </row>
    <row r="95" spans="1:16" s="849" customFormat="1" ht="33.75">
      <c r="A95" s="708">
        <v>77</v>
      </c>
      <c r="B95" s="708">
        <v>6</v>
      </c>
      <c r="C95" s="850"/>
      <c r="D95" s="688" t="s">
        <v>810</v>
      </c>
      <c r="E95" s="689">
        <v>5000000</v>
      </c>
      <c r="F95" s="710" t="s">
        <v>1395</v>
      </c>
      <c r="G95" s="949"/>
      <c r="H95" s="950" t="str">
        <f t="shared" si="1"/>
        <v/>
      </c>
      <c r="I95" s="862"/>
      <c r="J95" s="895" t="str">
        <f>(P95&amp;Q$3)</f>
        <v>ภารกิจปกติของหน่วยงาน (ปรับโครงการจาก 2 เป็น 1)</v>
      </c>
      <c r="K95" s="853">
        <v>24</v>
      </c>
      <c r="L95" s="853"/>
      <c r="M95" s="695"/>
      <c r="N95" s="695" t="s">
        <v>1395</v>
      </c>
      <c r="O95" s="696"/>
      <c r="P95" s="852" t="s">
        <v>375</v>
      </c>
    </row>
    <row r="96" spans="1:16" s="849" customFormat="1" ht="22.5">
      <c r="A96" s="708">
        <v>78</v>
      </c>
      <c r="B96" s="708">
        <v>6</v>
      </c>
      <c r="C96" s="850"/>
      <c r="D96" s="688" t="s">
        <v>811</v>
      </c>
      <c r="E96" s="689">
        <v>6700000</v>
      </c>
      <c r="F96" s="710"/>
      <c r="G96" s="949" t="s">
        <v>1395</v>
      </c>
      <c r="H96" s="950">
        <f t="shared" si="1"/>
        <v>89</v>
      </c>
      <c r="I96" s="862"/>
      <c r="J96" s="852" t="s">
        <v>375</v>
      </c>
      <c r="K96" s="853"/>
      <c r="L96" s="853">
        <v>89</v>
      </c>
      <c r="M96" s="695"/>
      <c r="N96" s="695" t="s">
        <v>1395</v>
      </c>
      <c r="O96" s="696"/>
      <c r="P96" s="852" t="s">
        <v>375</v>
      </c>
    </row>
    <row r="97" spans="1:16" s="849" customFormat="1" ht="33.75">
      <c r="A97" s="708">
        <v>79</v>
      </c>
      <c r="B97" s="708">
        <v>6</v>
      </c>
      <c r="C97" s="850"/>
      <c r="D97" s="688" t="s">
        <v>812</v>
      </c>
      <c r="E97" s="689">
        <v>10000000</v>
      </c>
      <c r="F97" s="710"/>
      <c r="G97" s="949" t="s">
        <v>1395</v>
      </c>
      <c r="H97" s="950" t="str">
        <f t="shared" si="1"/>
        <v/>
      </c>
      <c r="I97" s="862"/>
      <c r="J97" s="852" t="s">
        <v>375</v>
      </c>
      <c r="K97" s="853"/>
      <c r="L97" s="853"/>
      <c r="M97" s="695"/>
      <c r="N97" s="695" t="s">
        <v>1395</v>
      </c>
      <c r="O97" s="696"/>
      <c r="P97" s="852" t="s">
        <v>375</v>
      </c>
    </row>
    <row r="98" spans="1:16" s="849" customFormat="1" ht="22.5">
      <c r="A98" s="708">
        <v>80</v>
      </c>
      <c r="B98" s="708">
        <v>6</v>
      </c>
      <c r="C98" s="850"/>
      <c r="D98" s="700" t="s">
        <v>813</v>
      </c>
      <c r="E98" s="703">
        <v>5600000</v>
      </c>
      <c r="F98" s="858"/>
      <c r="G98" s="716" t="s">
        <v>1395</v>
      </c>
      <c r="H98" s="956" t="str">
        <f t="shared" si="1"/>
        <v/>
      </c>
      <c r="I98" s="858"/>
      <c r="J98" s="852" t="s">
        <v>375</v>
      </c>
      <c r="K98" s="853"/>
      <c r="L98" s="853"/>
      <c r="M98" s="693"/>
      <c r="N98" s="687" t="s">
        <v>1395</v>
      </c>
      <c r="O98" s="693"/>
      <c r="P98" s="852" t="s">
        <v>375</v>
      </c>
    </row>
    <row r="99" spans="1:16" s="849" customFormat="1" ht="22.5">
      <c r="A99" s="708"/>
      <c r="B99" s="708"/>
      <c r="C99" s="850"/>
      <c r="D99" s="699" t="s">
        <v>814</v>
      </c>
      <c r="E99" s="863"/>
      <c r="F99" s="710"/>
      <c r="G99" s="949"/>
      <c r="H99" s="950" t="str">
        <f t="shared" si="1"/>
        <v/>
      </c>
      <c r="I99" s="710" t="s">
        <v>461</v>
      </c>
      <c r="J99" s="852"/>
      <c r="K99" s="853"/>
      <c r="L99" s="853"/>
      <c r="M99" s="690"/>
      <c r="N99" s="690"/>
      <c r="O99" s="690" t="s">
        <v>461</v>
      </c>
      <c r="P99" s="852"/>
    </row>
    <row r="100" spans="1:16" s="849" customFormat="1" ht="33.75">
      <c r="A100" s="708">
        <v>81</v>
      </c>
      <c r="B100" s="708">
        <v>6</v>
      </c>
      <c r="C100" s="850"/>
      <c r="D100" s="698" t="s">
        <v>815</v>
      </c>
      <c r="E100" s="854">
        <v>29600000</v>
      </c>
      <c r="F100" s="851"/>
      <c r="G100" s="717" t="s">
        <v>1395</v>
      </c>
      <c r="H100" s="955">
        <f t="shared" si="1"/>
        <v>90</v>
      </c>
      <c r="I100" s="710" t="s">
        <v>461</v>
      </c>
      <c r="J100" s="852" t="s">
        <v>818</v>
      </c>
      <c r="K100" s="853"/>
      <c r="L100" s="853">
        <v>90</v>
      </c>
      <c r="M100" s="681" t="s">
        <v>1395</v>
      </c>
      <c r="N100" s="690"/>
      <c r="O100" s="690" t="s">
        <v>461</v>
      </c>
      <c r="P100" s="852" t="s">
        <v>818</v>
      </c>
    </row>
    <row r="101" spans="1:16" s="849" customFormat="1" ht="45">
      <c r="A101" s="708">
        <v>82</v>
      </c>
      <c r="B101" s="708">
        <v>6</v>
      </c>
      <c r="C101" s="850"/>
      <c r="D101" s="698" t="s">
        <v>816</v>
      </c>
      <c r="E101" s="854">
        <v>7000000</v>
      </c>
      <c r="F101" s="851"/>
      <c r="G101" s="717" t="s">
        <v>1395</v>
      </c>
      <c r="H101" s="955" t="str">
        <f t="shared" si="1"/>
        <v/>
      </c>
      <c r="I101" s="710" t="s">
        <v>461</v>
      </c>
      <c r="J101" s="895" t="str">
        <f>(P101&amp;Q$1)</f>
        <v>เพื่อคุณภาพชีวิตของประชาชน (ปรับโครงการจาก 1 เป็น 2)</v>
      </c>
      <c r="K101" s="853"/>
      <c r="L101" s="853"/>
      <c r="M101" s="681" t="s">
        <v>1395</v>
      </c>
      <c r="N101" s="690"/>
      <c r="O101" s="690" t="s">
        <v>461</v>
      </c>
      <c r="P101" s="852" t="s">
        <v>1279</v>
      </c>
    </row>
    <row r="102" spans="1:16" s="849" customFormat="1" ht="33.75">
      <c r="A102" s="708">
        <v>83</v>
      </c>
      <c r="B102" s="708">
        <v>6</v>
      </c>
      <c r="C102" s="850"/>
      <c r="D102" s="698" t="s">
        <v>817</v>
      </c>
      <c r="E102" s="854">
        <v>4000000</v>
      </c>
      <c r="F102" s="851"/>
      <c r="G102" s="717" t="s">
        <v>1395</v>
      </c>
      <c r="H102" s="955" t="str">
        <f t="shared" si="1"/>
        <v/>
      </c>
      <c r="I102" s="710" t="s">
        <v>461</v>
      </c>
      <c r="J102" s="895" t="str">
        <f>(P102&amp;Q$1)</f>
        <v>เพื่อคุณภาพชีวิตของประชาชน (ปรับโครงการจาก 1 เป็น 2)</v>
      </c>
      <c r="K102" s="853"/>
      <c r="L102" s="853"/>
      <c r="M102" s="681" t="s">
        <v>1395</v>
      </c>
      <c r="N102" s="690"/>
      <c r="O102" s="690" t="s">
        <v>461</v>
      </c>
      <c r="P102" s="852" t="s">
        <v>1279</v>
      </c>
    </row>
    <row r="103" spans="1:16" s="849" customFormat="1" ht="22.5">
      <c r="A103" s="708"/>
      <c r="B103" s="708"/>
      <c r="C103" s="850"/>
      <c r="D103" s="691" t="s">
        <v>819</v>
      </c>
      <c r="E103" s="692"/>
      <c r="F103" s="710"/>
      <c r="G103" s="949"/>
      <c r="H103" s="950" t="str">
        <f t="shared" si="1"/>
        <v/>
      </c>
      <c r="I103" s="710" t="s">
        <v>461</v>
      </c>
      <c r="J103" s="852"/>
      <c r="K103" s="853"/>
      <c r="L103" s="853"/>
      <c r="M103" s="690"/>
      <c r="N103" s="690"/>
      <c r="O103" s="690" t="s">
        <v>461</v>
      </c>
      <c r="P103" s="852"/>
    </row>
    <row r="104" spans="1:16" s="849" customFormat="1" ht="33.75">
      <c r="A104" s="708">
        <v>84</v>
      </c>
      <c r="B104" s="708">
        <v>6</v>
      </c>
      <c r="C104" s="850"/>
      <c r="D104" s="698" t="s">
        <v>820</v>
      </c>
      <c r="E104" s="854">
        <v>8500000</v>
      </c>
      <c r="F104" s="851" t="s">
        <v>1395</v>
      </c>
      <c r="G104" s="949"/>
      <c r="H104" s="950" t="str">
        <f t="shared" si="1"/>
        <v/>
      </c>
      <c r="I104" s="710" t="s">
        <v>461</v>
      </c>
      <c r="J104" s="852" t="s">
        <v>1280</v>
      </c>
      <c r="K104" s="853">
        <v>5</v>
      </c>
      <c r="L104" s="853"/>
      <c r="M104" s="681" t="s">
        <v>1395</v>
      </c>
      <c r="N104" s="690"/>
      <c r="O104" s="690" t="s">
        <v>461</v>
      </c>
      <c r="P104" s="852" t="s">
        <v>1280</v>
      </c>
    </row>
    <row r="105" spans="1:16" s="849" customFormat="1" ht="23.1" customHeight="1">
      <c r="A105" s="708">
        <v>85</v>
      </c>
      <c r="B105" s="708">
        <v>6</v>
      </c>
      <c r="C105" s="850"/>
      <c r="D105" s="698" t="s">
        <v>821</v>
      </c>
      <c r="E105" s="854">
        <v>2500000</v>
      </c>
      <c r="F105" s="851" t="s">
        <v>1395</v>
      </c>
      <c r="G105" s="949"/>
      <c r="H105" s="950" t="str">
        <f t="shared" si="1"/>
        <v/>
      </c>
      <c r="I105" s="710" t="s">
        <v>461</v>
      </c>
      <c r="J105" s="852" t="s">
        <v>1280</v>
      </c>
      <c r="K105" s="853">
        <v>4</v>
      </c>
      <c r="L105" s="853"/>
      <c r="M105" s="681" t="s">
        <v>1395</v>
      </c>
      <c r="N105" s="690"/>
      <c r="O105" s="690" t="s">
        <v>461</v>
      </c>
      <c r="P105" s="852" t="s">
        <v>1280</v>
      </c>
    </row>
    <row r="106" spans="1:16" s="849" customFormat="1" ht="22.5">
      <c r="A106" s="708">
        <v>86</v>
      </c>
      <c r="B106" s="708">
        <v>6</v>
      </c>
      <c r="C106" s="850"/>
      <c r="D106" s="698" t="s">
        <v>822</v>
      </c>
      <c r="E106" s="854">
        <v>9000000</v>
      </c>
      <c r="F106" s="851" t="s">
        <v>1395</v>
      </c>
      <c r="G106" s="949"/>
      <c r="H106" s="950" t="str">
        <f t="shared" si="1"/>
        <v/>
      </c>
      <c r="I106" s="710" t="s">
        <v>461</v>
      </c>
      <c r="J106" s="852" t="s">
        <v>1280</v>
      </c>
      <c r="K106" s="853">
        <v>6</v>
      </c>
      <c r="L106" s="853"/>
      <c r="M106" s="681" t="s">
        <v>1395</v>
      </c>
      <c r="N106" s="690"/>
      <c r="O106" s="690" t="s">
        <v>461</v>
      </c>
      <c r="P106" s="852" t="s">
        <v>1280</v>
      </c>
    </row>
    <row r="107" spans="1:16" s="865" customFormat="1" ht="22.5">
      <c r="A107" s="708">
        <v>87</v>
      </c>
      <c r="B107" s="708">
        <v>6</v>
      </c>
      <c r="C107" s="709"/>
      <c r="D107" s="698" t="s">
        <v>823</v>
      </c>
      <c r="E107" s="854">
        <v>7000000</v>
      </c>
      <c r="F107" s="851"/>
      <c r="G107" s="717" t="s">
        <v>1395</v>
      </c>
      <c r="H107" s="955">
        <f t="shared" si="1"/>
        <v>91</v>
      </c>
      <c r="I107" s="710" t="s">
        <v>461</v>
      </c>
      <c r="J107" s="895" t="str">
        <f>(P107&amp;Q$1)</f>
        <v>แก้ไขปัญหาขาดแคลนน้ำในพื้นที่ (ปรับโครงการจาก 1 เป็น 2)</v>
      </c>
      <c r="K107" s="853"/>
      <c r="L107" s="853">
        <v>91</v>
      </c>
      <c r="M107" s="681" t="s">
        <v>1395</v>
      </c>
      <c r="N107" s="690"/>
      <c r="O107" s="690" t="s">
        <v>461</v>
      </c>
      <c r="P107" s="852" t="s">
        <v>1280</v>
      </c>
    </row>
    <row r="108" spans="1:16" s="865" customFormat="1" ht="22.5">
      <c r="A108" s="708">
        <v>88</v>
      </c>
      <c r="B108" s="708">
        <v>6</v>
      </c>
      <c r="C108" s="709"/>
      <c r="D108" s="698" t="s">
        <v>824</v>
      </c>
      <c r="E108" s="854">
        <v>4000000</v>
      </c>
      <c r="F108" s="851" t="s">
        <v>1395</v>
      </c>
      <c r="G108" s="949"/>
      <c r="H108" s="950" t="str">
        <f t="shared" si="1"/>
        <v/>
      </c>
      <c r="I108" s="710" t="s">
        <v>461</v>
      </c>
      <c r="J108" s="852" t="s">
        <v>1280</v>
      </c>
      <c r="K108" s="853">
        <v>8</v>
      </c>
      <c r="L108" s="853"/>
      <c r="M108" s="681" t="s">
        <v>1395</v>
      </c>
      <c r="N108" s="690"/>
      <c r="O108" s="690" t="s">
        <v>461</v>
      </c>
      <c r="P108" s="852" t="s">
        <v>1280</v>
      </c>
    </row>
    <row r="109" spans="1:16" s="865" customFormat="1" ht="23.1" customHeight="1">
      <c r="A109" s="708">
        <v>89</v>
      </c>
      <c r="B109" s="708">
        <v>6</v>
      </c>
      <c r="C109" s="709"/>
      <c r="D109" s="688" t="s">
        <v>825</v>
      </c>
      <c r="E109" s="689">
        <v>5200000</v>
      </c>
      <c r="F109" s="851" t="s">
        <v>1395</v>
      </c>
      <c r="G109" s="949"/>
      <c r="H109" s="950" t="str">
        <f t="shared" si="1"/>
        <v/>
      </c>
      <c r="I109" s="710" t="s">
        <v>461</v>
      </c>
      <c r="J109" s="852" t="s">
        <v>1280</v>
      </c>
      <c r="K109" s="853">
        <v>7</v>
      </c>
      <c r="L109" s="853"/>
      <c r="M109" s="681" t="s">
        <v>1395</v>
      </c>
      <c r="N109" s="690"/>
      <c r="O109" s="690" t="s">
        <v>461</v>
      </c>
      <c r="P109" s="852" t="s">
        <v>1280</v>
      </c>
    </row>
    <row r="110" spans="1:16" s="865" customFormat="1" ht="22.5">
      <c r="A110" s="708">
        <v>90</v>
      </c>
      <c r="B110" s="708">
        <v>6</v>
      </c>
      <c r="C110" s="709"/>
      <c r="D110" s="688" t="s">
        <v>826</v>
      </c>
      <c r="E110" s="689">
        <v>1976400</v>
      </c>
      <c r="F110" s="851" t="s">
        <v>1395</v>
      </c>
      <c r="G110" s="949"/>
      <c r="H110" s="950" t="str">
        <f t="shared" si="1"/>
        <v/>
      </c>
      <c r="I110" s="710" t="s">
        <v>461</v>
      </c>
      <c r="J110" s="852" t="s">
        <v>1280</v>
      </c>
      <c r="K110" s="853">
        <v>9</v>
      </c>
      <c r="L110" s="853"/>
      <c r="M110" s="681" t="s">
        <v>1395</v>
      </c>
      <c r="N110" s="690"/>
      <c r="O110" s="690" t="s">
        <v>461</v>
      </c>
      <c r="P110" s="852" t="s">
        <v>1280</v>
      </c>
    </row>
    <row r="111" spans="1:16" s="865" customFormat="1" ht="23.1" customHeight="1">
      <c r="A111" s="708">
        <v>91</v>
      </c>
      <c r="B111" s="708">
        <v>6</v>
      </c>
      <c r="C111" s="709"/>
      <c r="D111" s="688" t="s">
        <v>827</v>
      </c>
      <c r="E111" s="689">
        <v>3000000</v>
      </c>
      <c r="F111" s="851" t="s">
        <v>1395</v>
      </c>
      <c r="G111" s="949"/>
      <c r="H111" s="950" t="str">
        <f t="shared" si="1"/>
        <v/>
      </c>
      <c r="I111" s="710" t="s">
        <v>461</v>
      </c>
      <c r="J111" s="852" t="s">
        <v>1280</v>
      </c>
      <c r="K111" s="853">
        <v>12</v>
      </c>
      <c r="L111" s="853"/>
      <c r="M111" s="681" t="s">
        <v>1395</v>
      </c>
      <c r="N111" s="690"/>
      <c r="O111" s="690" t="s">
        <v>461</v>
      </c>
      <c r="P111" s="852" t="s">
        <v>1280</v>
      </c>
    </row>
    <row r="112" spans="1:16" s="865" customFormat="1" ht="23.1" customHeight="1">
      <c r="A112" s="708">
        <v>92</v>
      </c>
      <c r="B112" s="708">
        <v>6</v>
      </c>
      <c r="C112" s="709"/>
      <c r="D112" s="688" t="s">
        <v>828</v>
      </c>
      <c r="E112" s="689">
        <v>10000000</v>
      </c>
      <c r="F112" s="851"/>
      <c r="G112" s="717" t="s">
        <v>1395</v>
      </c>
      <c r="H112" s="955" t="str">
        <f t="shared" si="1"/>
        <v/>
      </c>
      <c r="I112" s="710" t="s">
        <v>461</v>
      </c>
      <c r="J112" s="895" t="str">
        <f>(P112&amp;Q$1)</f>
        <v>แก้ไขปัญหาขาดแคลนน้ำในพื้นที่ (ปรับโครงการจาก 1 เป็น 2)</v>
      </c>
      <c r="K112" s="853"/>
      <c r="L112" s="853"/>
      <c r="M112" s="681" t="s">
        <v>1395</v>
      </c>
      <c r="N112" s="690"/>
      <c r="O112" s="690" t="s">
        <v>461</v>
      </c>
      <c r="P112" s="852" t="s">
        <v>1280</v>
      </c>
    </row>
    <row r="113" spans="1:18" s="865" customFormat="1" ht="22.5">
      <c r="A113" s="708">
        <v>93</v>
      </c>
      <c r="B113" s="708">
        <v>6</v>
      </c>
      <c r="C113" s="709"/>
      <c r="D113" s="688" t="s">
        <v>829</v>
      </c>
      <c r="E113" s="689">
        <v>10000000</v>
      </c>
      <c r="F113" s="851" t="s">
        <v>1395</v>
      </c>
      <c r="G113" s="949"/>
      <c r="H113" s="950" t="str">
        <f t="shared" si="1"/>
        <v/>
      </c>
      <c r="I113" s="710" t="s">
        <v>461</v>
      </c>
      <c r="J113" s="852" t="s">
        <v>1280</v>
      </c>
      <c r="K113" s="853">
        <v>10</v>
      </c>
      <c r="L113" s="853"/>
      <c r="M113" s="681" t="s">
        <v>1395</v>
      </c>
      <c r="N113" s="690"/>
      <c r="O113" s="690" t="s">
        <v>461</v>
      </c>
      <c r="P113" s="852" t="s">
        <v>1280</v>
      </c>
    </row>
    <row r="114" spans="1:18" s="865" customFormat="1" ht="23.1" customHeight="1">
      <c r="A114" s="708">
        <v>94</v>
      </c>
      <c r="B114" s="708">
        <v>6</v>
      </c>
      <c r="C114" s="709"/>
      <c r="D114" s="688" t="s">
        <v>830</v>
      </c>
      <c r="E114" s="689">
        <v>4588000</v>
      </c>
      <c r="F114" s="851" t="s">
        <v>1395</v>
      </c>
      <c r="G114" s="949"/>
      <c r="H114" s="950" t="str">
        <f t="shared" si="1"/>
        <v/>
      </c>
      <c r="I114" s="710" t="s">
        <v>461</v>
      </c>
      <c r="J114" s="852" t="s">
        <v>1280</v>
      </c>
      <c r="K114" s="853">
        <v>11</v>
      </c>
      <c r="L114" s="853"/>
      <c r="M114" s="681" t="s">
        <v>1395</v>
      </c>
      <c r="N114" s="690"/>
      <c r="O114" s="690" t="s">
        <v>461</v>
      </c>
      <c r="P114" s="852" t="s">
        <v>1280</v>
      </c>
    </row>
    <row r="115" spans="1:18" s="865" customFormat="1" ht="33.75">
      <c r="A115" s="708">
        <v>95</v>
      </c>
      <c r="B115" s="708">
        <v>6</v>
      </c>
      <c r="C115" s="709"/>
      <c r="D115" s="688" t="s">
        <v>831</v>
      </c>
      <c r="E115" s="689">
        <v>3246000</v>
      </c>
      <c r="F115" s="851" t="s">
        <v>1395</v>
      </c>
      <c r="G115" s="949"/>
      <c r="H115" s="950" t="str">
        <f t="shared" si="1"/>
        <v/>
      </c>
      <c r="I115" s="710" t="s">
        <v>461</v>
      </c>
      <c r="J115" s="852" t="s">
        <v>1280</v>
      </c>
      <c r="K115" s="853">
        <v>13</v>
      </c>
      <c r="L115" s="853"/>
      <c r="M115" s="681" t="s">
        <v>1395</v>
      </c>
      <c r="N115" s="690"/>
      <c r="O115" s="690" t="s">
        <v>461</v>
      </c>
      <c r="P115" s="852" t="s">
        <v>1280</v>
      </c>
    </row>
    <row r="116" spans="1:18" s="849" customFormat="1" ht="56.25">
      <c r="A116" s="708"/>
      <c r="B116" s="708"/>
      <c r="C116" s="850" t="s">
        <v>1215</v>
      </c>
      <c r="D116" s="691" t="s">
        <v>832</v>
      </c>
      <c r="E116" s="692"/>
      <c r="F116" s="710"/>
      <c r="G116" s="949"/>
      <c r="H116" s="950" t="str">
        <f t="shared" si="1"/>
        <v/>
      </c>
      <c r="I116" s="710" t="s">
        <v>461</v>
      </c>
      <c r="J116" s="852"/>
      <c r="K116" s="853"/>
      <c r="L116" s="853"/>
      <c r="M116" s="690"/>
      <c r="N116" s="690"/>
      <c r="O116" s="690" t="s">
        <v>461</v>
      </c>
      <c r="P116" s="852"/>
    </row>
    <row r="117" spans="1:18" s="865" customFormat="1" ht="22.5">
      <c r="A117" s="708">
        <v>96</v>
      </c>
      <c r="B117" s="708">
        <v>7</v>
      </c>
      <c r="C117" s="709"/>
      <c r="D117" s="698" t="s">
        <v>834</v>
      </c>
      <c r="E117" s="854">
        <v>3500000</v>
      </c>
      <c r="F117" s="710" t="s">
        <v>1395</v>
      </c>
      <c r="G117" s="949"/>
      <c r="H117" s="950" t="str">
        <f t="shared" si="1"/>
        <v/>
      </c>
      <c r="I117" s="862"/>
      <c r="J117" s="895" t="str">
        <f>(P117&amp;Q$3)</f>
        <v>ภารกิจปกติของหน่วยงาน (ปรับโครงการจาก 2 เป็น 1)</v>
      </c>
      <c r="K117" s="853">
        <v>51</v>
      </c>
      <c r="L117" s="853"/>
      <c r="M117" s="695"/>
      <c r="N117" s="695" t="s">
        <v>1395</v>
      </c>
      <c r="O117" s="696"/>
      <c r="P117" s="852" t="s">
        <v>375</v>
      </c>
      <c r="Q117" s="965">
        <v>1</v>
      </c>
      <c r="R117" s="865" t="str">
        <f t="shared" ref="R117:R123" si="2">("("&amp;Q117&amp;")"&amp;MID(D117,4,60))</f>
        <v>(1) โครงการพัฒนาระบบสารสนเทศทางภูมิศาสตร์จังหวัดชลบุรี</v>
      </c>
    </row>
    <row r="118" spans="1:18" s="865" customFormat="1" ht="23.1" customHeight="1">
      <c r="A118" s="708">
        <v>97</v>
      </c>
      <c r="B118" s="708">
        <v>7</v>
      </c>
      <c r="C118" s="709"/>
      <c r="D118" s="688" t="s">
        <v>836</v>
      </c>
      <c r="E118" s="689">
        <v>1325000</v>
      </c>
      <c r="F118" s="710"/>
      <c r="G118" s="949"/>
      <c r="H118" s="950" t="str">
        <f t="shared" si="1"/>
        <v/>
      </c>
      <c r="I118" s="710" t="s">
        <v>1395</v>
      </c>
      <c r="J118" s="852" t="s">
        <v>1655</v>
      </c>
      <c r="K118" s="853"/>
      <c r="L118" s="853"/>
      <c r="M118" s="690"/>
      <c r="N118" s="690"/>
      <c r="O118" s="690" t="s">
        <v>1395</v>
      </c>
      <c r="P118" s="852" t="s">
        <v>1655</v>
      </c>
      <c r="Q118" s="965">
        <v>2</v>
      </c>
      <c r="R118" s="865" t="str">
        <f t="shared" si="2"/>
        <v>(2) โครงการศูนย์กำลังคนด้าน แรงงานจังหวัดชลบุรี</v>
      </c>
    </row>
    <row r="119" spans="1:18" s="865" customFormat="1" ht="22.5">
      <c r="A119" s="708">
        <v>98</v>
      </c>
      <c r="B119" s="708">
        <v>7</v>
      </c>
      <c r="C119" s="709"/>
      <c r="D119" s="698" t="s">
        <v>837</v>
      </c>
      <c r="E119" s="854">
        <v>200000</v>
      </c>
      <c r="F119" s="851" t="s">
        <v>1395</v>
      </c>
      <c r="G119" s="717"/>
      <c r="H119" s="955" t="str">
        <f t="shared" si="1"/>
        <v/>
      </c>
      <c r="I119" s="710" t="s">
        <v>461</v>
      </c>
      <c r="J119" s="895" t="str">
        <f>(P119&amp;Q$3)</f>
        <v>ภารกิจปกติของหน่วยงาน (ปรับโครงการจาก 2 เป็น 1)</v>
      </c>
      <c r="K119" s="853">
        <v>52</v>
      </c>
      <c r="L119" s="853"/>
      <c r="M119" s="681"/>
      <c r="N119" s="681" t="s">
        <v>1395</v>
      </c>
      <c r="O119" s="690" t="s">
        <v>461</v>
      </c>
      <c r="P119" s="852" t="s">
        <v>375</v>
      </c>
      <c r="Q119" s="965">
        <v>3</v>
      </c>
      <c r="R119" s="865" t="str">
        <f t="shared" si="2"/>
        <v>(3) โครงการบำรุงรักษาระบบสารสนเทศเพื่อการบริหารจัดการภาครัฐแบบบ</v>
      </c>
    </row>
    <row r="120" spans="1:18" s="865" customFormat="1" ht="23.1" customHeight="1">
      <c r="A120" s="708">
        <v>99</v>
      </c>
      <c r="B120" s="708">
        <v>7</v>
      </c>
      <c r="C120" s="709"/>
      <c r="D120" s="698" t="s">
        <v>838</v>
      </c>
      <c r="E120" s="854">
        <v>5270989</v>
      </c>
      <c r="F120" s="710"/>
      <c r="G120" s="949"/>
      <c r="H120" s="950" t="str">
        <f t="shared" si="1"/>
        <v/>
      </c>
      <c r="I120" s="710" t="s">
        <v>1395</v>
      </c>
      <c r="J120" s="852" t="s">
        <v>1274</v>
      </c>
      <c r="K120" s="853"/>
      <c r="L120" s="853"/>
      <c r="M120" s="690"/>
      <c r="N120" s="690"/>
      <c r="O120" s="690" t="s">
        <v>1395</v>
      </c>
      <c r="P120" s="852" t="s">
        <v>1274</v>
      </c>
      <c r="Q120" s="965">
        <v>4</v>
      </c>
      <c r="R120" s="865" t="str">
        <f t="shared" si="2"/>
        <v>(4) โครงการพัฒนาระบบข้อมูลและสารสนเทศ</v>
      </c>
    </row>
    <row r="121" spans="1:18" s="865" customFormat="1" ht="22.5">
      <c r="A121" s="708">
        <v>100</v>
      </c>
      <c r="B121" s="708">
        <v>7</v>
      </c>
      <c r="C121" s="709"/>
      <c r="D121" s="688" t="s">
        <v>839</v>
      </c>
      <c r="E121" s="689">
        <v>1500000</v>
      </c>
      <c r="F121" s="710"/>
      <c r="G121" s="949"/>
      <c r="H121" s="950" t="str">
        <f t="shared" si="1"/>
        <v/>
      </c>
      <c r="I121" s="710" t="s">
        <v>1395</v>
      </c>
      <c r="J121" s="862" t="s">
        <v>1281</v>
      </c>
      <c r="K121" s="853"/>
      <c r="L121" s="853"/>
      <c r="M121" s="690"/>
      <c r="N121" s="690"/>
      <c r="O121" s="690" t="s">
        <v>1395</v>
      </c>
      <c r="P121" s="862" t="s">
        <v>1281</v>
      </c>
      <c r="Q121" s="965">
        <v>5</v>
      </c>
      <c r="R121" s="865" t="str">
        <f t="shared" si="2"/>
        <v>(5) โครงการตู้บริการชุมชนแบบอิเลคทรอนิกส์จังหวัดชลบุรี</v>
      </c>
    </row>
    <row r="122" spans="1:18" s="865" customFormat="1" ht="22.5">
      <c r="A122" s="708">
        <v>101</v>
      </c>
      <c r="B122" s="867">
        <v>7</v>
      </c>
      <c r="C122" s="868"/>
      <c r="D122" s="869" t="s">
        <v>840</v>
      </c>
      <c r="E122" s="870">
        <v>1212000</v>
      </c>
      <c r="F122" s="871"/>
      <c r="G122" s="957" t="s">
        <v>1395</v>
      </c>
      <c r="H122" s="958" t="str">
        <f t="shared" si="1"/>
        <v/>
      </c>
      <c r="I122" s="872" t="s">
        <v>461</v>
      </c>
      <c r="J122" s="873" t="s">
        <v>375</v>
      </c>
      <c r="K122" s="874"/>
      <c r="L122" s="874"/>
      <c r="M122" s="683"/>
      <c r="N122" s="683" t="s">
        <v>1395</v>
      </c>
      <c r="O122" s="705" t="s">
        <v>461</v>
      </c>
      <c r="P122" s="873" t="s">
        <v>375</v>
      </c>
      <c r="Q122" s="965">
        <v>6</v>
      </c>
      <c r="R122" s="865" t="str">
        <f t="shared" si="2"/>
        <v>(6) โครงการศูนย์บริการร่วมกระทรวงแรงงานจังหวัดชลบุรี</v>
      </c>
    </row>
    <row r="123" spans="1:18" s="906" customFormat="1" ht="26.25" customHeight="1">
      <c r="A123" s="708">
        <v>102</v>
      </c>
      <c r="B123" s="896"/>
      <c r="C123" s="897"/>
      <c r="D123" s="898" t="s">
        <v>1988</v>
      </c>
      <c r="E123" s="899">
        <v>2000000</v>
      </c>
      <c r="F123" s="851" t="s">
        <v>1395</v>
      </c>
      <c r="G123" s="959"/>
      <c r="H123" s="960" t="str">
        <f t="shared" si="1"/>
        <v/>
      </c>
      <c r="I123" s="902" t="s">
        <v>461</v>
      </c>
      <c r="J123" s="903"/>
      <c r="K123" s="904">
        <v>3</v>
      </c>
      <c r="L123" s="905"/>
      <c r="M123" s="900"/>
      <c r="N123" s="901"/>
      <c r="O123" s="902" t="s">
        <v>461</v>
      </c>
      <c r="P123" s="903"/>
      <c r="Q123" s="965">
        <v>7</v>
      </c>
      <c r="R123" s="865" t="str">
        <f t="shared" si="2"/>
        <v>(7) กิจกรรมส่งเสริมการดำเนินชีวิตด้วยหลักเศรษฐกิจพอเพียง</v>
      </c>
    </row>
    <row r="124" spans="1:18" s="906" customFormat="1" ht="17.25" customHeight="1">
      <c r="A124" s="708">
        <v>103</v>
      </c>
      <c r="B124" s="896"/>
      <c r="C124" s="897"/>
      <c r="D124" s="898" t="s">
        <v>1989</v>
      </c>
      <c r="E124" s="899">
        <v>929000</v>
      </c>
      <c r="F124" s="851" t="s">
        <v>1395</v>
      </c>
      <c r="G124" s="959"/>
      <c r="H124" s="960" t="str">
        <f t="shared" si="1"/>
        <v/>
      </c>
      <c r="I124" s="902"/>
      <c r="J124" s="903"/>
      <c r="K124" s="907">
        <v>14</v>
      </c>
      <c r="L124" s="907"/>
      <c r="M124" s="900"/>
      <c r="N124" s="901"/>
      <c r="O124" s="902"/>
      <c r="P124" s="903"/>
      <c r="Q124" s="965">
        <v>8</v>
      </c>
      <c r="R124" s="865" t="str">
        <f>("("&amp;Q124&amp;")"&amp;MID(D124,5,60))</f>
        <v>(8) สร้างถังเก็บน้ำใต้ดิน ร.ร. ชลบุรีสุขบท</v>
      </c>
    </row>
    <row r="125" spans="1:18" s="906" customFormat="1" ht="16.5" customHeight="1">
      <c r="A125" s="708">
        <v>104</v>
      </c>
      <c r="B125" s="896"/>
      <c r="C125" s="897"/>
      <c r="D125" s="898" t="s">
        <v>1990</v>
      </c>
      <c r="E125" s="899">
        <v>4650000</v>
      </c>
      <c r="F125" s="851" t="s">
        <v>1395</v>
      </c>
      <c r="G125" s="959"/>
      <c r="H125" s="960" t="str">
        <f t="shared" si="1"/>
        <v/>
      </c>
      <c r="I125" s="902"/>
      <c r="J125" s="903"/>
      <c r="K125" s="907">
        <v>15</v>
      </c>
      <c r="L125" s="907"/>
      <c r="M125" s="900"/>
      <c r="N125" s="901"/>
      <c r="O125" s="902"/>
      <c r="P125" s="903"/>
      <c r="Q125" s="965">
        <v>9</v>
      </c>
      <c r="R125" s="865" t="str">
        <f t="shared" ref="R125:R173" si="3">("("&amp;Q125&amp;")"&amp;MID(D125,5,60))</f>
        <v>(9) จัดการน้ำเสียชุมชนหลัง รพ. อาภากรเกียรติวงศ์</v>
      </c>
    </row>
    <row r="126" spans="1:18" s="906" customFormat="1" ht="14.25">
      <c r="A126" s="708">
        <v>105</v>
      </c>
      <c r="B126" s="896"/>
      <c r="C126" s="897"/>
      <c r="D126" s="898" t="s">
        <v>1991</v>
      </c>
      <c r="E126" s="899">
        <v>1300000</v>
      </c>
      <c r="F126" s="851" t="s">
        <v>1395</v>
      </c>
      <c r="G126" s="959"/>
      <c r="H126" s="960" t="str">
        <f t="shared" si="1"/>
        <v/>
      </c>
      <c r="I126" s="902"/>
      <c r="J126" s="903"/>
      <c r="K126" s="907">
        <v>16</v>
      </c>
      <c r="L126" s="907"/>
      <c r="M126" s="900"/>
      <c r="N126" s="901"/>
      <c r="O126" s="902"/>
      <c r="P126" s="903"/>
      <c r="Q126" s="965">
        <v>10</v>
      </c>
      <c r="R126" s="865" t="str">
        <f t="shared" si="3"/>
        <v>(10) ปรับปรุงระบบระบายน้ำ ต.บางละมุง</v>
      </c>
    </row>
    <row r="127" spans="1:18" s="906" customFormat="1" ht="22.5">
      <c r="A127" s="708">
        <v>106</v>
      </c>
      <c r="B127" s="896"/>
      <c r="C127" s="897"/>
      <c r="D127" s="898" t="s">
        <v>1992</v>
      </c>
      <c r="E127" s="899">
        <v>1000000</v>
      </c>
      <c r="F127" s="851" t="s">
        <v>1395</v>
      </c>
      <c r="G127" s="959"/>
      <c r="H127" s="960" t="str">
        <f t="shared" si="1"/>
        <v/>
      </c>
      <c r="I127" s="902"/>
      <c r="J127" s="903"/>
      <c r="K127" s="907">
        <v>17</v>
      </c>
      <c r="L127" s="907"/>
      <c r="M127" s="900"/>
      <c r="N127" s="901"/>
      <c r="O127" s="902"/>
      <c r="P127" s="903"/>
      <c r="Q127" s="965">
        <v>11</v>
      </c>
      <c r="R127" s="865" t="str">
        <f t="shared" si="3"/>
        <v>(11)  ก่อสร้างท่อระบายน้ำชุมชนตลาดเก่าบางละมุง</v>
      </c>
    </row>
    <row r="128" spans="1:18" s="906" customFormat="1" ht="22.5">
      <c r="A128" s="708">
        <v>107</v>
      </c>
      <c r="B128" s="896"/>
      <c r="C128" s="897"/>
      <c r="D128" s="898" t="s">
        <v>1993</v>
      </c>
      <c r="E128" s="899">
        <v>400000</v>
      </c>
      <c r="F128" s="851" t="s">
        <v>1395</v>
      </c>
      <c r="G128" s="959"/>
      <c r="H128" s="960" t="str">
        <f t="shared" si="1"/>
        <v/>
      </c>
      <c r="I128" s="902"/>
      <c r="J128" s="903"/>
      <c r="K128" s="907">
        <v>30</v>
      </c>
      <c r="L128" s="907"/>
      <c r="M128" s="900"/>
      <c r="N128" s="901"/>
      <c r="O128" s="902"/>
      <c r="P128" s="903"/>
      <c r="Q128" s="965">
        <v>12</v>
      </c>
      <c r="R128" s="865" t="str">
        <f t="shared" si="3"/>
        <v>(12)  พัฒนาระบบน้ำและไฟฟ้า เพื่อเพิ่มศักยภาพในการส่งเสริมอาชีพ</v>
      </c>
    </row>
    <row r="129" spans="1:18" s="906" customFormat="1" ht="14.25">
      <c r="A129" s="708">
        <v>108</v>
      </c>
      <c r="B129" s="896"/>
      <c r="C129" s="897"/>
      <c r="D129" s="908" t="s">
        <v>1994</v>
      </c>
      <c r="E129" s="909">
        <v>1200000</v>
      </c>
      <c r="F129" s="851" t="s">
        <v>1395</v>
      </c>
      <c r="G129" s="959"/>
      <c r="H129" s="960" t="str">
        <f t="shared" si="1"/>
        <v/>
      </c>
      <c r="I129" s="902"/>
      <c r="J129" s="903"/>
      <c r="K129" s="907">
        <v>43</v>
      </c>
      <c r="L129" s="907"/>
      <c r="M129" s="900"/>
      <c r="N129" s="901"/>
      <c r="O129" s="902"/>
      <c r="P129" s="903"/>
      <c r="Q129" s="965">
        <v>13</v>
      </c>
      <c r="R129" s="865" t="str">
        <f t="shared" si="3"/>
        <v>(13) โครงการต่อยอดปลูกผักไร้ดิน</v>
      </c>
    </row>
    <row r="130" spans="1:18" s="906" customFormat="1" ht="14.25">
      <c r="A130" s="708">
        <v>109</v>
      </c>
      <c r="B130" s="896"/>
      <c r="C130" s="897"/>
      <c r="D130" s="898" t="s">
        <v>1995</v>
      </c>
      <c r="E130" s="899">
        <v>1524000</v>
      </c>
      <c r="F130" s="851" t="s">
        <v>1395</v>
      </c>
      <c r="G130" s="959"/>
      <c r="H130" s="960" t="str">
        <f t="shared" si="1"/>
        <v/>
      </c>
      <c r="I130" s="902"/>
      <c r="J130" s="903"/>
      <c r="K130" s="907">
        <v>44</v>
      </c>
      <c r="L130" s="907"/>
      <c r="M130" s="900"/>
      <c r="N130" s="901"/>
      <c r="O130" s="902"/>
      <c r="P130" s="903"/>
      <c r="Q130" s="965">
        <v>14</v>
      </c>
      <c r="R130" s="865" t="str">
        <f t="shared" si="3"/>
        <v>(14) ก่อสร้างศูนย์พัฒนาเด็กเล็กตำบลเหมือง</v>
      </c>
    </row>
    <row r="131" spans="1:18" s="906" customFormat="1" ht="22.5">
      <c r="A131" s="708">
        <v>110</v>
      </c>
      <c r="B131" s="896"/>
      <c r="C131" s="897"/>
      <c r="D131" s="898" t="s">
        <v>1996</v>
      </c>
      <c r="E131" s="899">
        <v>12000000</v>
      </c>
      <c r="F131" s="851" t="s">
        <v>1395</v>
      </c>
      <c r="G131" s="959"/>
      <c r="H131" s="960" t="str">
        <f t="shared" si="1"/>
        <v/>
      </c>
      <c r="I131" s="902"/>
      <c r="J131" s="903"/>
      <c r="K131" s="907">
        <v>45</v>
      </c>
      <c r="L131" s="907"/>
      <c r="M131" s="900"/>
      <c r="N131" s="901"/>
      <c r="O131" s="902"/>
      <c r="P131" s="903"/>
      <c r="Q131" s="965">
        <v>15</v>
      </c>
      <c r="R131" s="865" t="str">
        <f t="shared" si="3"/>
        <v xml:space="preserve">(15) ก่อสร้างศูนย์พัฒนาอาชีพและพัฒนาเด็กเล็กบ้านท้องคุ้ง </v>
      </c>
    </row>
    <row r="132" spans="1:18" s="906" customFormat="1" ht="14.25">
      <c r="A132" s="708">
        <v>111</v>
      </c>
      <c r="B132" s="896"/>
      <c r="C132" s="897"/>
      <c r="D132" s="898" t="s">
        <v>1997</v>
      </c>
      <c r="E132" s="899">
        <v>1940000</v>
      </c>
      <c r="F132" s="851" t="s">
        <v>1395</v>
      </c>
      <c r="G132" s="959"/>
      <c r="H132" s="960" t="str">
        <f t="shared" si="1"/>
        <v/>
      </c>
      <c r="I132" s="902"/>
      <c r="J132" s="903"/>
      <c r="K132" s="907">
        <v>54</v>
      </c>
      <c r="L132" s="907"/>
      <c r="M132" s="900"/>
      <c r="N132" s="901"/>
      <c r="O132" s="902"/>
      <c r="P132" s="903"/>
      <c r="Q132" s="965">
        <v>16</v>
      </c>
      <c r="R132" s="865" t="str">
        <f t="shared" si="3"/>
        <v>(16)  ก่อสร้างถนน คสล. ม.6 กุฎโง้ง</v>
      </c>
    </row>
    <row r="133" spans="1:18" s="906" customFormat="1" ht="14.25">
      <c r="A133" s="708">
        <v>112</v>
      </c>
      <c r="B133" s="896"/>
      <c r="C133" s="897"/>
      <c r="D133" s="898" t="s">
        <v>1998</v>
      </c>
      <c r="E133" s="899">
        <v>1890000</v>
      </c>
      <c r="F133" s="851" t="s">
        <v>1395</v>
      </c>
      <c r="G133" s="959"/>
      <c r="H133" s="960" t="str">
        <f t="shared" si="1"/>
        <v/>
      </c>
      <c r="I133" s="902"/>
      <c r="J133" s="903"/>
      <c r="K133" s="907">
        <v>55</v>
      </c>
      <c r="L133" s="907"/>
      <c r="M133" s="900"/>
      <c r="N133" s="901"/>
      <c r="O133" s="902"/>
      <c r="P133" s="903"/>
      <c r="Q133" s="965">
        <v>17</v>
      </c>
      <c r="R133" s="865" t="str">
        <f t="shared" si="3"/>
        <v>(17)  ปรับผิวถนนแอสฟัลติกส์บ้านไร่เชื่อม</v>
      </c>
    </row>
    <row r="134" spans="1:18" s="906" customFormat="1" ht="14.25">
      <c r="A134" s="708">
        <v>113</v>
      </c>
      <c r="B134" s="896"/>
      <c r="C134" s="897"/>
      <c r="D134" s="898" t="s">
        <v>1999</v>
      </c>
      <c r="E134" s="899">
        <v>1892000</v>
      </c>
      <c r="F134" s="851" t="s">
        <v>1395</v>
      </c>
      <c r="G134" s="959"/>
      <c r="H134" s="960" t="str">
        <f t="shared" si="1"/>
        <v/>
      </c>
      <c r="I134" s="902"/>
      <c r="J134" s="903"/>
      <c r="K134" s="907">
        <v>56</v>
      </c>
      <c r="L134" s="907"/>
      <c r="M134" s="900"/>
      <c r="N134" s="901"/>
      <c r="O134" s="902"/>
      <c r="P134" s="903"/>
      <c r="Q134" s="965">
        <v>18</v>
      </c>
      <c r="R134" s="865" t="str">
        <f t="shared" si="3"/>
        <v>(18)  ปรับผิวถนนแอสฟัลติกส์  ซ.12 หนองรี</v>
      </c>
    </row>
    <row r="135" spans="1:18" s="906" customFormat="1" ht="14.25">
      <c r="A135" s="708">
        <v>114</v>
      </c>
      <c r="B135" s="896"/>
      <c r="C135" s="897"/>
      <c r="D135" s="898" t="s">
        <v>2000</v>
      </c>
      <c r="E135" s="899">
        <v>1500000</v>
      </c>
      <c r="F135" s="851" t="s">
        <v>1395</v>
      </c>
      <c r="G135" s="959"/>
      <c r="H135" s="960" t="str">
        <f t="shared" si="1"/>
        <v/>
      </c>
      <c r="I135" s="902"/>
      <c r="J135" s="903"/>
      <c r="K135" s="907">
        <v>57</v>
      </c>
      <c r="L135" s="907"/>
      <c r="M135" s="900"/>
      <c r="N135" s="901"/>
      <c r="O135" s="902"/>
      <c r="P135" s="903"/>
      <c r="Q135" s="965">
        <v>19</v>
      </c>
      <c r="R135" s="865" t="str">
        <f t="shared" si="3"/>
        <v xml:space="preserve">(19)  สร้างถนน คสล. ม.3  ต.ทุ่งขวาง </v>
      </c>
    </row>
    <row r="136" spans="1:18" s="906" customFormat="1" ht="22.5">
      <c r="A136" s="708">
        <v>115</v>
      </c>
      <c r="B136" s="896"/>
      <c r="C136" s="897"/>
      <c r="D136" s="898" t="s">
        <v>2001</v>
      </c>
      <c r="E136" s="899">
        <v>1454000</v>
      </c>
      <c r="F136" s="851" t="s">
        <v>1395</v>
      </c>
      <c r="G136" s="959"/>
      <c r="H136" s="960" t="str">
        <f t="shared" si="1"/>
        <v/>
      </c>
      <c r="I136" s="902"/>
      <c r="J136" s="903"/>
      <c r="K136" s="907">
        <v>58</v>
      </c>
      <c r="L136" s="907"/>
      <c r="M136" s="900"/>
      <c r="N136" s="901"/>
      <c r="O136" s="902"/>
      <c r="P136" s="903"/>
      <c r="Q136" s="965">
        <v>20</v>
      </c>
      <c r="R136" s="865" t="str">
        <f t="shared" si="3"/>
        <v>(20) ปรับผิวถนนแอสฟัลติกส์ ตำบลหนองข้างคอก</v>
      </c>
    </row>
    <row r="137" spans="1:18" s="906" customFormat="1" ht="15.75" customHeight="1">
      <c r="A137" s="708">
        <v>116</v>
      </c>
      <c r="B137" s="896"/>
      <c r="C137" s="897"/>
      <c r="D137" s="898" t="s">
        <v>2002</v>
      </c>
      <c r="E137" s="899">
        <v>892000</v>
      </c>
      <c r="F137" s="851" t="s">
        <v>1395</v>
      </c>
      <c r="G137" s="959"/>
      <c r="H137" s="960" t="str">
        <f t="shared" ref="H137:H175" si="4">IF(L137=0,"",L137)</f>
        <v/>
      </c>
      <c r="I137" s="902"/>
      <c r="J137" s="903"/>
      <c r="K137" s="907">
        <v>59</v>
      </c>
      <c r="L137" s="907"/>
      <c r="M137" s="900"/>
      <c r="N137" s="901"/>
      <c r="O137" s="902"/>
      <c r="P137" s="903"/>
      <c r="Q137" s="965">
        <v>21</v>
      </c>
      <c r="R137" s="865" t="str">
        <f t="shared" si="3"/>
        <v>(21) ปรับผิวถนนแอสฟัลติกส์ ม.5 ต.สำนักบก</v>
      </c>
    </row>
    <row r="138" spans="1:18" s="906" customFormat="1" ht="14.25">
      <c r="A138" s="708">
        <v>117</v>
      </c>
      <c r="B138" s="896"/>
      <c r="C138" s="897"/>
      <c r="D138" s="908" t="s">
        <v>2003</v>
      </c>
      <c r="E138" s="909">
        <v>231000</v>
      </c>
      <c r="F138" s="851" t="s">
        <v>1395</v>
      </c>
      <c r="G138" s="959"/>
      <c r="H138" s="960" t="str">
        <f t="shared" si="4"/>
        <v/>
      </c>
      <c r="I138" s="902"/>
      <c r="J138" s="903"/>
      <c r="K138" s="907">
        <v>60</v>
      </c>
      <c r="L138" s="907"/>
      <c r="M138" s="900"/>
      <c r="N138" s="901"/>
      <c r="O138" s="902"/>
      <c r="P138" s="903"/>
      <c r="Q138" s="965">
        <v>22</v>
      </c>
      <c r="R138" s="865" t="str">
        <f t="shared" si="3"/>
        <v xml:space="preserve">(22) ขุดลอกคลองส่งน้ำ ม.3 ต.โคกเพลาะ </v>
      </c>
    </row>
    <row r="139" spans="1:18" s="906" customFormat="1" ht="14.25">
      <c r="A139" s="708">
        <v>118</v>
      </c>
      <c r="B139" s="896"/>
      <c r="C139" s="897"/>
      <c r="D139" s="908" t="s">
        <v>2004</v>
      </c>
      <c r="E139" s="909">
        <v>195000</v>
      </c>
      <c r="F139" s="851" t="s">
        <v>1395</v>
      </c>
      <c r="G139" s="959"/>
      <c r="H139" s="960" t="str">
        <f t="shared" si="4"/>
        <v/>
      </c>
      <c r="I139" s="902"/>
      <c r="J139" s="903"/>
      <c r="K139" s="907">
        <v>61</v>
      </c>
      <c r="L139" s="907"/>
      <c r="M139" s="900"/>
      <c r="N139" s="901"/>
      <c r="O139" s="902"/>
      <c r="P139" s="903"/>
      <c r="Q139" s="965">
        <v>23</v>
      </c>
      <c r="R139" s="865" t="str">
        <f t="shared" si="3"/>
        <v xml:space="preserve">(23) ขุดลอกคลอง 5 ม. ต.โคกเพลาะ </v>
      </c>
    </row>
    <row r="140" spans="1:18" s="906" customFormat="1" ht="14.25">
      <c r="A140" s="708">
        <v>119</v>
      </c>
      <c r="B140" s="896"/>
      <c r="C140" s="897"/>
      <c r="D140" s="908" t="s">
        <v>2005</v>
      </c>
      <c r="E140" s="909">
        <v>81000</v>
      </c>
      <c r="F140" s="851" t="s">
        <v>1395</v>
      </c>
      <c r="G140" s="959"/>
      <c r="H140" s="960" t="str">
        <f t="shared" si="4"/>
        <v/>
      </c>
      <c r="I140" s="902"/>
      <c r="J140" s="903"/>
      <c r="K140" s="907">
        <v>62</v>
      </c>
      <c r="L140" s="907"/>
      <c r="M140" s="900"/>
      <c r="N140" s="901"/>
      <c r="O140" s="902"/>
      <c r="P140" s="903"/>
      <c r="Q140" s="965">
        <v>24</v>
      </c>
      <c r="R140" s="865" t="str">
        <f t="shared" si="3"/>
        <v xml:space="preserve">(24) ขุดลอกคลอง 7 ม. ต.โคกเพลาะ </v>
      </c>
    </row>
    <row r="141" spans="1:18" s="906" customFormat="1" ht="14.25">
      <c r="A141" s="708">
        <v>120</v>
      </c>
      <c r="B141" s="896"/>
      <c r="C141" s="897"/>
      <c r="D141" s="908" t="s">
        <v>2006</v>
      </c>
      <c r="E141" s="909">
        <v>1800000</v>
      </c>
      <c r="F141" s="851" t="s">
        <v>1395</v>
      </c>
      <c r="G141" s="959"/>
      <c r="H141" s="960" t="str">
        <f t="shared" si="4"/>
        <v/>
      </c>
      <c r="I141" s="902"/>
      <c r="J141" s="903"/>
      <c r="K141" s="907">
        <v>63</v>
      </c>
      <c r="L141" s="907"/>
      <c r="M141" s="900"/>
      <c r="N141" s="901"/>
      <c r="O141" s="902"/>
      <c r="P141" s="903"/>
      <c r="Q141" s="965">
        <v>25</v>
      </c>
      <c r="R141" s="865" t="str">
        <f t="shared" si="3"/>
        <v>(25) ขุดลอกคลองกระเบาะ</v>
      </c>
    </row>
    <row r="142" spans="1:18" s="906" customFormat="1" ht="14.25">
      <c r="A142" s="708">
        <v>121</v>
      </c>
      <c r="B142" s="896"/>
      <c r="C142" s="897"/>
      <c r="D142" s="908" t="s">
        <v>2007</v>
      </c>
      <c r="E142" s="909">
        <v>600000</v>
      </c>
      <c r="F142" s="851" t="s">
        <v>1395</v>
      </c>
      <c r="G142" s="959"/>
      <c r="H142" s="960" t="str">
        <f t="shared" si="4"/>
        <v/>
      </c>
      <c r="I142" s="902"/>
      <c r="J142" s="903"/>
      <c r="K142" s="907">
        <v>64</v>
      </c>
      <c r="L142" s="907"/>
      <c r="M142" s="900"/>
      <c r="N142" s="901"/>
      <c r="O142" s="902"/>
      <c r="P142" s="903"/>
      <c r="Q142" s="965">
        <v>26</v>
      </c>
      <c r="R142" s="865" t="str">
        <f t="shared" si="3"/>
        <v>(26) ขุดลอกสระน้ำ บ้านดอนกลาง</v>
      </c>
    </row>
    <row r="143" spans="1:18" s="906" customFormat="1" ht="14.25">
      <c r="A143" s="708">
        <v>122</v>
      </c>
      <c r="B143" s="896"/>
      <c r="C143" s="897"/>
      <c r="D143" s="908" t="s">
        <v>2008</v>
      </c>
      <c r="E143" s="909">
        <v>482400</v>
      </c>
      <c r="F143" s="851" t="s">
        <v>1395</v>
      </c>
      <c r="G143" s="959"/>
      <c r="H143" s="960" t="str">
        <f t="shared" si="4"/>
        <v/>
      </c>
      <c r="I143" s="902"/>
      <c r="J143" s="903"/>
      <c r="K143" s="907">
        <v>65</v>
      </c>
      <c r="L143" s="907"/>
      <c r="M143" s="900"/>
      <c r="N143" s="901"/>
      <c r="O143" s="902"/>
      <c r="P143" s="903"/>
      <c r="Q143" s="965">
        <v>27</v>
      </c>
      <c r="R143" s="865" t="str">
        <f t="shared" si="3"/>
        <v>(27) ก่อสร้างทางระบายน้ำ คสล. ตำบลสำนักบก</v>
      </c>
    </row>
    <row r="144" spans="1:18" s="906" customFormat="1" ht="14.25">
      <c r="A144" s="708">
        <v>123</v>
      </c>
      <c r="B144" s="896"/>
      <c r="C144" s="897"/>
      <c r="D144" s="908" t="s">
        <v>2009</v>
      </c>
      <c r="E144" s="909">
        <v>575000</v>
      </c>
      <c r="F144" s="851" t="s">
        <v>1395</v>
      </c>
      <c r="G144" s="959"/>
      <c r="H144" s="960" t="str">
        <f t="shared" si="4"/>
        <v/>
      </c>
      <c r="I144" s="902"/>
      <c r="J144" s="903"/>
      <c r="K144" s="907">
        <v>66</v>
      </c>
      <c r="L144" s="907"/>
      <c r="M144" s="900"/>
      <c r="N144" s="901"/>
      <c r="O144" s="902"/>
      <c r="P144" s="903"/>
      <c r="Q144" s="965">
        <v>28</v>
      </c>
      <c r="R144" s="865" t="str">
        <f t="shared" si="3"/>
        <v>(28) ขุดลอกคลองสายบัว</v>
      </c>
    </row>
    <row r="145" spans="1:18" s="906" customFormat="1" ht="14.25">
      <c r="A145" s="708">
        <v>124</v>
      </c>
      <c r="B145" s="896"/>
      <c r="C145" s="897"/>
      <c r="D145" s="908" t="s">
        <v>2010</v>
      </c>
      <c r="E145" s="909">
        <v>339000</v>
      </c>
      <c r="F145" s="851" t="s">
        <v>1395</v>
      </c>
      <c r="G145" s="959"/>
      <c r="H145" s="960" t="str">
        <f t="shared" si="4"/>
        <v/>
      </c>
      <c r="I145" s="902"/>
      <c r="J145" s="903"/>
      <c r="K145" s="907">
        <v>67</v>
      </c>
      <c r="L145" s="907"/>
      <c r="M145" s="900"/>
      <c r="N145" s="901"/>
      <c r="O145" s="902"/>
      <c r="P145" s="903"/>
      <c r="Q145" s="965">
        <v>29</v>
      </c>
      <c r="R145" s="865" t="str">
        <f t="shared" si="3"/>
        <v>(29) ปรับปรุงสระน้ำชุมชนไม้ดำ บ้านวังตะโก</v>
      </c>
    </row>
    <row r="146" spans="1:18" s="906" customFormat="1" ht="14.25">
      <c r="A146" s="708">
        <v>125</v>
      </c>
      <c r="B146" s="896"/>
      <c r="C146" s="897"/>
      <c r="D146" s="908" t="s">
        <v>2011</v>
      </c>
      <c r="E146" s="909">
        <v>1800000</v>
      </c>
      <c r="F146" s="851" t="s">
        <v>1395</v>
      </c>
      <c r="G146" s="959"/>
      <c r="H146" s="960" t="str">
        <f t="shared" si="4"/>
        <v/>
      </c>
      <c r="I146" s="902"/>
      <c r="J146" s="903"/>
      <c r="K146" s="907">
        <v>68</v>
      </c>
      <c r="L146" s="907"/>
      <c r="M146" s="900"/>
      <c r="N146" s="901"/>
      <c r="O146" s="902"/>
      <c r="P146" s="903"/>
      <c r="Q146" s="965">
        <v>30</v>
      </c>
      <c r="R146" s="865" t="str">
        <f t="shared" si="3"/>
        <v>(30) ขุดลอกคลองตะโหนด</v>
      </c>
    </row>
    <row r="147" spans="1:18" s="906" customFormat="1" ht="14.25">
      <c r="A147" s="708">
        <v>126</v>
      </c>
      <c r="B147" s="896"/>
      <c r="C147" s="897"/>
      <c r="D147" s="898" t="s">
        <v>2012</v>
      </c>
      <c r="E147" s="899">
        <v>1800000</v>
      </c>
      <c r="F147" s="851" t="s">
        <v>1395</v>
      </c>
      <c r="G147" s="959"/>
      <c r="H147" s="960" t="str">
        <f t="shared" si="4"/>
        <v/>
      </c>
      <c r="I147" s="902"/>
      <c r="J147" s="903"/>
      <c r="K147" s="907">
        <v>69</v>
      </c>
      <c r="L147" s="907"/>
      <c r="M147" s="900"/>
      <c r="N147" s="901"/>
      <c r="O147" s="902"/>
      <c r="P147" s="903"/>
      <c r="Q147" s="965">
        <v>31</v>
      </c>
      <c r="R147" s="865" t="str">
        <f t="shared" si="3"/>
        <v>(31) ขุดลอกคลองอีบ่าง</v>
      </c>
    </row>
    <row r="148" spans="1:18" s="906" customFormat="1" ht="14.25">
      <c r="A148" s="708">
        <v>127</v>
      </c>
      <c r="B148" s="896"/>
      <c r="C148" s="897"/>
      <c r="D148" s="908" t="s">
        <v>2013</v>
      </c>
      <c r="E148" s="909">
        <v>2850000</v>
      </c>
      <c r="F148" s="851" t="s">
        <v>1395</v>
      </c>
      <c r="G148" s="959"/>
      <c r="H148" s="960" t="str">
        <f t="shared" si="4"/>
        <v/>
      </c>
      <c r="I148" s="902"/>
      <c r="J148" s="903"/>
      <c r="K148" s="907">
        <v>70</v>
      </c>
      <c r="L148" s="907"/>
      <c r="M148" s="900"/>
      <c r="N148" s="901"/>
      <c r="O148" s="902"/>
      <c r="P148" s="903"/>
      <c r="Q148" s="965">
        <v>32</v>
      </c>
      <c r="R148" s="865" t="str">
        <f t="shared" si="3"/>
        <v xml:space="preserve">(32) ก่อสร้างถนน คสล. วัดทุ่งขวาง </v>
      </c>
    </row>
    <row r="149" spans="1:18" s="906" customFormat="1" ht="14.25">
      <c r="A149" s="708">
        <v>128</v>
      </c>
      <c r="B149" s="896"/>
      <c r="C149" s="897"/>
      <c r="D149" s="908" t="s">
        <v>2014</v>
      </c>
      <c r="E149" s="909">
        <v>1980000</v>
      </c>
      <c r="F149" s="851" t="s">
        <v>1395</v>
      </c>
      <c r="G149" s="959"/>
      <c r="H149" s="960" t="str">
        <f t="shared" si="4"/>
        <v/>
      </c>
      <c r="I149" s="902"/>
      <c r="J149" s="903"/>
      <c r="K149" s="907">
        <v>71</v>
      </c>
      <c r="L149" s="907"/>
      <c r="M149" s="900"/>
      <c r="N149" s="901"/>
      <c r="O149" s="902"/>
      <c r="P149" s="903"/>
      <c r="Q149" s="965">
        <v>33</v>
      </c>
      <c r="R149" s="865" t="str">
        <f t="shared" si="3"/>
        <v>(33) ก่อสร้างถนนคอนกรีต ต.อ่างศิลา</v>
      </c>
    </row>
    <row r="150" spans="1:18" s="906" customFormat="1" ht="25.5" customHeight="1">
      <c r="A150" s="708">
        <v>129</v>
      </c>
      <c r="B150" s="896"/>
      <c r="C150" s="897"/>
      <c r="D150" s="910" t="s">
        <v>2015</v>
      </c>
      <c r="E150" s="909">
        <v>6938000</v>
      </c>
      <c r="F150" s="851" t="s">
        <v>1395</v>
      </c>
      <c r="G150" s="959"/>
      <c r="H150" s="960" t="str">
        <f t="shared" si="4"/>
        <v/>
      </c>
      <c r="I150" s="902"/>
      <c r="J150" s="903"/>
      <c r="K150" s="907">
        <v>72</v>
      </c>
      <c r="L150" s="907"/>
      <c r="M150" s="900"/>
      <c r="N150" s="901"/>
      <c r="O150" s="902"/>
      <c r="P150" s="903"/>
      <c r="Q150" s="965">
        <v>34</v>
      </c>
      <c r="R150" s="865" t="str">
        <f t="shared" si="3"/>
        <v xml:space="preserve">(34) ปรับปรุงผิวถนนแอสฟัลติกคอนกรีตค่าพระมหาเจษฎาราชาเจ้า </v>
      </c>
    </row>
    <row r="151" spans="1:18" s="906" customFormat="1" ht="24.75" customHeight="1">
      <c r="A151" s="708">
        <v>130</v>
      </c>
      <c r="B151" s="896"/>
      <c r="C151" s="897"/>
      <c r="D151" s="910" t="s">
        <v>2016</v>
      </c>
      <c r="E151" s="909">
        <v>7585000</v>
      </c>
      <c r="F151" s="851" t="s">
        <v>1395</v>
      </c>
      <c r="G151" s="959"/>
      <c r="H151" s="960" t="str">
        <f t="shared" si="4"/>
        <v/>
      </c>
      <c r="I151" s="902"/>
      <c r="J151" s="903"/>
      <c r="K151" s="907">
        <v>73</v>
      </c>
      <c r="L151" s="907"/>
      <c r="M151" s="900"/>
      <c r="N151" s="901"/>
      <c r="O151" s="902"/>
      <c r="P151" s="903"/>
      <c r="Q151" s="965">
        <v>35</v>
      </c>
      <c r="R151" s="865" t="str">
        <f t="shared" si="3"/>
        <v>(35) ก่อสร้างถนนแอสฟัลติกส์คอนกรีตสายบ้านหนองช้าง</v>
      </c>
    </row>
    <row r="152" spans="1:18" s="906" customFormat="1" ht="24.75" customHeight="1">
      <c r="A152" s="708">
        <v>131</v>
      </c>
      <c r="B152" s="896"/>
      <c r="C152" s="897"/>
      <c r="D152" s="910" t="s">
        <v>2017</v>
      </c>
      <c r="E152" s="909">
        <v>5100000</v>
      </c>
      <c r="F152" s="851" t="s">
        <v>1395</v>
      </c>
      <c r="G152" s="959"/>
      <c r="H152" s="960" t="str">
        <f t="shared" si="4"/>
        <v/>
      </c>
      <c r="I152" s="902"/>
      <c r="J152" s="903"/>
      <c r="K152" s="907">
        <v>74</v>
      </c>
      <c r="L152" s="907"/>
      <c r="M152" s="900"/>
      <c r="N152" s="901"/>
      <c r="O152" s="902"/>
      <c r="P152" s="903"/>
      <c r="Q152" s="965">
        <v>36</v>
      </c>
      <c r="R152" s="865" t="str">
        <f t="shared" si="3"/>
        <v>(36) ก่อสร้างถนนแอสฟัลติกส์คอนกรีตสายบ้านหนองขนวน</v>
      </c>
    </row>
    <row r="153" spans="1:18" s="906" customFormat="1" ht="14.25">
      <c r="A153" s="708">
        <v>132</v>
      </c>
      <c r="B153" s="896"/>
      <c r="C153" s="897"/>
      <c r="D153" s="908" t="s">
        <v>2018</v>
      </c>
      <c r="E153" s="909">
        <v>1843200</v>
      </c>
      <c r="F153" s="851" t="s">
        <v>1395</v>
      </c>
      <c r="G153" s="959"/>
      <c r="H153" s="960" t="str">
        <f t="shared" si="4"/>
        <v/>
      </c>
      <c r="I153" s="902"/>
      <c r="J153" s="903"/>
      <c r="K153" s="907">
        <v>75</v>
      </c>
      <c r="L153" s="907"/>
      <c r="M153" s="900"/>
      <c r="N153" s="901"/>
      <c r="O153" s="902"/>
      <c r="P153" s="903"/>
      <c r="Q153" s="965">
        <v>37</v>
      </c>
      <c r="R153" s="865" t="str">
        <f t="shared" si="3"/>
        <v xml:space="preserve">(37) ขุดสระน้ำสาธารณะประโยชน์ บ้านโปร่ง ไม้ไร่ </v>
      </c>
    </row>
    <row r="154" spans="1:18" s="906" customFormat="1" ht="14.25">
      <c r="A154" s="708">
        <v>133</v>
      </c>
      <c r="B154" s="896"/>
      <c r="C154" s="897"/>
      <c r="D154" s="908" t="s">
        <v>2019</v>
      </c>
      <c r="E154" s="909">
        <v>1908000</v>
      </c>
      <c r="F154" s="851" t="s">
        <v>1395</v>
      </c>
      <c r="G154" s="959"/>
      <c r="H154" s="960" t="str">
        <f t="shared" si="4"/>
        <v/>
      </c>
      <c r="I154" s="902"/>
      <c r="J154" s="903"/>
      <c r="K154" s="907">
        <v>76</v>
      </c>
      <c r="L154" s="907"/>
      <c r="M154" s="900"/>
      <c r="N154" s="901"/>
      <c r="O154" s="902"/>
      <c r="P154" s="903"/>
      <c r="Q154" s="965">
        <v>38</v>
      </c>
      <c r="R154" s="865" t="str">
        <f t="shared" si="3"/>
        <v xml:space="preserve">(38) ก่อสร้างถนน คสล. 6 ม. ม.6 ต.บ่อทอง </v>
      </c>
    </row>
    <row r="155" spans="1:18" s="906" customFormat="1" ht="14.25">
      <c r="A155" s="708">
        <v>134</v>
      </c>
      <c r="B155" s="896"/>
      <c r="C155" s="897"/>
      <c r="D155" s="908" t="s">
        <v>2020</v>
      </c>
      <c r="E155" s="909">
        <v>1272000</v>
      </c>
      <c r="F155" s="851" t="s">
        <v>1395</v>
      </c>
      <c r="G155" s="959"/>
      <c r="H155" s="960" t="str">
        <f t="shared" si="4"/>
        <v/>
      </c>
      <c r="I155" s="902"/>
      <c r="J155" s="903"/>
      <c r="K155" s="907">
        <v>77</v>
      </c>
      <c r="L155" s="907"/>
      <c r="M155" s="900"/>
      <c r="N155" s="901"/>
      <c r="O155" s="902"/>
      <c r="P155" s="903"/>
      <c r="Q155" s="965">
        <v>39</v>
      </c>
      <c r="R155" s="865" t="str">
        <f t="shared" si="3"/>
        <v xml:space="preserve">(39) ก่อสร้างถนน คสล. 4 ม. ม.6 ต.บ่อทอง </v>
      </c>
    </row>
    <row r="156" spans="1:18" s="906" customFormat="1" ht="14.25">
      <c r="A156" s="708">
        <v>135</v>
      </c>
      <c r="B156" s="896"/>
      <c r="C156" s="897"/>
      <c r="D156" s="908" t="s">
        <v>2021</v>
      </c>
      <c r="E156" s="909">
        <v>6081000</v>
      </c>
      <c r="F156" s="851" t="s">
        <v>1395</v>
      </c>
      <c r="G156" s="959"/>
      <c r="H156" s="960" t="str">
        <f t="shared" si="4"/>
        <v/>
      </c>
      <c r="I156" s="902"/>
      <c r="J156" s="903"/>
      <c r="K156" s="907">
        <v>78</v>
      </c>
      <c r="L156" s="907"/>
      <c r="M156" s="900"/>
      <c r="N156" s="901"/>
      <c r="O156" s="902"/>
      <c r="P156" s="903"/>
      <c r="Q156" s="965">
        <v>40</v>
      </c>
      <c r="R156" s="865" t="str">
        <f t="shared" si="3"/>
        <v>(40) ก่อสร้างอ่างเก็บน้ำยายแพร</v>
      </c>
    </row>
    <row r="157" spans="1:18" s="906" customFormat="1" ht="14.25">
      <c r="A157" s="708">
        <v>136</v>
      </c>
      <c r="B157" s="896"/>
      <c r="C157" s="897"/>
      <c r="D157" s="908" t="s">
        <v>2022</v>
      </c>
      <c r="E157" s="899">
        <v>3900000</v>
      </c>
      <c r="F157" s="851" t="s">
        <v>1395</v>
      </c>
      <c r="G157" s="959"/>
      <c r="H157" s="960" t="str">
        <f t="shared" si="4"/>
        <v/>
      </c>
      <c r="I157" s="902"/>
      <c r="J157" s="903"/>
      <c r="K157" s="907">
        <v>79</v>
      </c>
      <c r="L157" s="907"/>
      <c r="M157" s="900"/>
      <c r="N157" s="901"/>
      <c r="O157" s="902"/>
      <c r="P157" s="903"/>
      <c r="Q157" s="965">
        <v>41</v>
      </c>
      <c r="R157" s="865" t="str">
        <f t="shared" si="3"/>
        <v>(41) ก่อสร้างถนน คสล.  บ้านนาพร้าว</v>
      </c>
    </row>
    <row r="158" spans="1:18" s="906" customFormat="1" ht="14.25">
      <c r="A158" s="708">
        <v>137</v>
      </c>
      <c r="B158" s="896"/>
      <c r="C158" s="897"/>
      <c r="D158" s="908" t="s">
        <v>2023</v>
      </c>
      <c r="E158" s="899">
        <v>8100000</v>
      </c>
      <c r="F158" s="851" t="s">
        <v>1395</v>
      </c>
      <c r="G158" s="959"/>
      <c r="H158" s="960" t="str">
        <f t="shared" si="4"/>
        <v/>
      </c>
      <c r="I158" s="902"/>
      <c r="J158" s="903"/>
      <c r="K158" s="907">
        <v>80</v>
      </c>
      <c r="L158" s="907"/>
      <c r="M158" s="900"/>
      <c r="N158" s="901"/>
      <c r="O158" s="902"/>
      <c r="P158" s="903"/>
      <c r="Q158" s="965">
        <v>42</v>
      </c>
      <c r="R158" s="865" t="str">
        <f t="shared" si="3"/>
        <v>(42) ก่อสร้างถนน คสล. เขาพระจุลจอมเกล้า</v>
      </c>
    </row>
    <row r="159" spans="1:18" s="906" customFormat="1" ht="14.25">
      <c r="A159" s="708">
        <v>138</v>
      </c>
      <c r="B159" s="896"/>
      <c r="C159" s="897"/>
      <c r="D159" s="908" t="s">
        <v>2024</v>
      </c>
      <c r="E159" s="909">
        <v>3000000</v>
      </c>
      <c r="F159" s="851" t="s">
        <v>1395</v>
      </c>
      <c r="G159" s="959"/>
      <c r="H159" s="960" t="str">
        <f t="shared" si="4"/>
        <v/>
      </c>
      <c r="I159" s="902"/>
      <c r="J159" s="903"/>
      <c r="K159" s="907">
        <v>81</v>
      </c>
      <c r="L159" s="907"/>
      <c r="M159" s="900"/>
      <c r="N159" s="901"/>
      <c r="O159" s="902"/>
      <c r="P159" s="903"/>
      <c r="Q159" s="965">
        <v>43</v>
      </c>
      <c r="R159" s="865" t="str">
        <f t="shared" si="3"/>
        <v>(43) ปรับปรุงไหล่ทางสายพรประภานิมิต</v>
      </c>
    </row>
    <row r="160" spans="1:18" s="906" customFormat="1" ht="22.5">
      <c r="A160" s="708">
        <v>139</v>
      </c>
      <c r="B160" s="896"/>
      <c r="C160" s="897"/>
      <c r="D160" s="910" t="s">
        <v>2025</v>
      </c>
      <c r="E160" s="909">
        <v>1200000</v>
      </c>
      <c r="F160" s="851" t="s">
        <v>1395</v>
      </c>
      <c r="G160" s="959"/>
      <c r="H160" s="960" t="str">
        <f t="shared" si="4"/>
        <v/>
      </c>
      <c r="I160" s="902"/>
      <c r="J160" s="903"/>
      <c r="K160" s="907">
        <v>82</v>
      </c>
      <c r="L160" s="907"/>
      <c r="M160" s="900"/>
      <c r="N160" s="901"/>
      <c r="O160" s="902"/>
      <c r="P160" s="903"/>
      <c r="Q160" s="965">
        <v>44</v>
      </c>
      <c r="R160" s="865" t="str">
        <f t="shared" si="3"/>
        <v>(44) ก่อสร้างขยายถนนแอสฟัลติกคอนกรีต กรอบหนองปลาดุก</v>
      </c>
    </row>
    <row r="161" spans="1:18" s="906" customFormat="1" ht="22.5">
      <c r="A161" s="708">
        <v>140</v>
      </c>
      <c r="B161" s="896"/>
      <c r="C161" s="897"/>
      <c r="D161" s="910" t="s">
        <v>2026</v>
      </c>
      <c r="E161" s="909">
        <v>2900000</v>
      </c>
      <c r="F161" s="851" t="s">
        <v>1395</v>
      </c>
      <c r="G161" s="959"/>
      <c r="H161" s="960" t="str">
        <f t="shared" si="4"/>
        <v/>
      </c>
      <c r="I161" s="902"/>
      <c r="J161" s="903"/>
      <c r="K161" s="907">
        <v>83</v>
      </c>
      <c r="L161" s="907"/>
      <c r="M161" s="900"/>
      <c r="N161" s="901"/>
      <c r="O161" s="902"/>
      <c r="P161" s="903"/>
      <c r="Q161" s="965">
        <v>45</v>
      </c>
      <c r="R161" s="865" t="str">
        <f t="shared" si="3"/>
        <v>(45) สร้างถนน คสล. หลังโรงเรียนสุรศักดิ์วิทยาคม</v>
      </c>
    </row>
    <row r="162" spans="1:18" s="906" customFormat="1" ht="22.5">
      <c r="A162" s="708">
        <v>141</v>
      </c>
      <c r="B162" s="896"/>
      <c r="C162" s="897"/>
      <c r="D162" s="910" t="s">
        <v>2027</v>
      </c>
      <c r="E162" s="909">
        <v>165917</v>
      </c>
      <c r="F162" s="851" t="s">
        <v>1395</v>
      </c>
      <c r="G162" s="959"/>
      <c r="H162" s="960" t="str">
        <f t="shared" si="4"/>
        <v/>
      </c>
      <c r="I162" s="902"/>
      <c r="J162" s="903"/>
      <c r="K162" s="907">
        <v>84</v>
      </c>
      <c r="L162" s="907"/>
      <c r="M162" s="900"/>
      <c r="N162" s="901"/>
      <c r="O162" s="902"/>
      <c r="P162" s="903"/>
      <c r="Q162" s="965">
        <v>46</v>
      </c>
      <c r="R162" s="865" t="str">
        <f t="shared" si="3"/>
        <v>(46) สร้างทางแอสฟัลติกคอนกรีต สายซอยทรัพย์สมบูรณ์</v>
      </c>
    </row>
    <row r="163" spans="1:18" s="906" customFormat="1" ht="14.25">
      <c r="A163" s="708">
        <v>142</v>
      </c>
      <c r="B163" s="896"/>
      <c r="C163" s="897"/>
      <c r="D163" s="908" t="s">
        <v>2028</v>
      </c>
      <c r="E163" s="909">
        <v>3000000</v>
      </c>
      <c r="F163" s="900"/>
      <c r="G163" s="717" t="s">
        <v>1395</v>
      </c>
      <c r="H163" s="955">
        <f t="shared" si="4"/>
        <v>92</v>
      </c>
      <c r="I163" s="902"/>
      <c r="J163" s="903"/>
      <c r="K163" s="907"/>
      <c r="L163" s="907">
        <v>92</v>
      </c>
      <c r="M163" s="900"/>
      <c r="N163" s="901"/>
      <c r="O163" s="902"/>
      <c r="P163" s="903"/>
      <c r="Q163" s="965">
        <v>47</v>
      </c>
      <c r="R163" s="865" t="str">
        <f t="shared" si="3"/>
        <v xml:space="preserve">(47) ปรับปรุงภูมิทัศน์ตำบลบางทราย </v>
      </c>
    </row>
    <row r="164" spans="1:18" s="906" customFormat="1" ht="14.25">
      <c r="A164" s="708">
        <v>143</v>
      </c>
      <c r="B164" s="896"/>
      <c r="C164" s="897"/>
      <c r="D164" s="908" t="s">
        <v>2029</v>
      </c>
      <c r="E164" s="909">
        <v>1200000</v>
      </c>
      <c r="F164" s="900"/>
      <c r="G164" s="717" t="s">
        <v>1395</v>
      </c>
      <c r="H164" s="955">
        <f t="shared" si="4"/>
        <v>93</v>
      </c>
      <c r="I164" s="902"/>
      <c r="J164" s="903"/>
      <c r="K164" s="907"/>
      <c r="L164" s="907">
        <v>93</v>
      </c>
      <c r="M164" s="900"/>
      <c r="N164" s="901"/>
      <c r="O164" s="902"/>
      <c r="P164" s="903"/>
      <c r="Q164" s="965">
        <v>48</v>
      </c>
      <c r="R164" s="865" t="str">
        <f t="shared" si="3"/>
        <v>(48) ปรับปรุงภูมิทัศน์ศาลาเฉลิมพระเกียรติ</v>
      </c>
    </row>
    <row r="165" spans="1:18" s="906" customFormat="1" ht="22.5">
      <c r="A165" s="708">
        <v>144</v>
      </c>
      <c r="B165" s="896"/>
      <c r="C165" s="897"/>
      <c r="D165" s="910" t="s">
        <v>2030</v>
      </c>
      <c r="E165" s="909">
        <v>2309300</v>
      </c>
      <c r="F165" s="900"/>
      <c r="G165" s="717" t="s">
        <v>1395</v>
      </c>
      <c r="H165" s="955">
        <f t="shared" si="4"/>
        <v>94</v>
      </c>
      <c r="I165" s="902"/>
      <c r="J165" s="903"/>
      <c r="K165" s="907"/>
      <c r="L165" s="907">
        <v>94</v>
      </c>
      <c r="M165" s="900"/>
      <c r="N165" s="901"/>
      <c r="O165" s="902"/>
      <c r="P165" s="903"/>
      <c r="Q165" s="965">
        <v>49</v>
      </c>
      <c r="R165" s="865" t="str">
        <f t="shared" si="3"/>
        <v>(49) ก่อสร้างถนน คสล. เข้าศูนย์พัฒนาเด็กเล็กบ้านเซิด</v>
      </c>
    </row>
    <row r="166" spans="1:18" s="906" customFormat="1" ht="14.25">
      <c r="A166" s="708">
        <v>145</v>
      </c>
      <c r="B166" s="896"/>
      <c r="C166" s="897"/>
      <c r="D166" s="908" t="s">
        <v>2031</v>
      </c>
      <c r="E166" s="909">
        <v>2955000</v>
      </c>
      <c r="F166" s="900"/>
      <c r="G166" s="717" t="s">
        <v>1395</v>
      </c>
      <c r="H166" s="955">
        <f t="shared" si="4"/>
        <v>95</v>
      </c>
      <c r="I166" s="902"/>
      <c r="J166" s="903"/>
      <c r="K166" s="907"/>
      <c r="L166" s="907">
        <v>95</v>
      </c>
      <c r="M166" s="900"/>
      <c r="N166" s="901"/>
      <c r="O166" s="902"/>
      <c r="P166" s="903"/>
      <c r="Q166" s="965">
        <v>50</v>
      </c>
      <c r="R166" s="865" t="str">
        <f t="shared" si="3"/>
        <v>(50) ก่อสร้างถนน คสล. สายบ้านสวนหมาก</v>
      </c>
    </row>
    <row r="167" spans="1:18" s="906" customFormat="1" ht="14.25">
      <c r="A167" s="708">
        <v>146</v>
      </c>
      <c r="B167" s="896"/>
      <c r="C167" s="897"/>
      <c r="D167" s="908" t="s">
        <v>2032</v>
      </c>
      <c r="E167" s="909">
        <v>1297000</v>
      </c>
      <c r="F167" s="900"/>
      <c r="G167" s="717" t="s">
        <v>1395</v>
      </c>
      <c r="H167" s="955">
        <f t="shared" si="4"/>
        <v>96</v>
      </c>
      <c r="I167" s="902"/>
      <c r="J167" s="903"/>
      <c r="K167" s="907"/>
      <c r="L167" s="907">
        <v>96</v>
      </c>
      <c r="M167" s="900"/>
      <c r="N167" s="901"/>
      <c r="O167" s="902"/>
      <c r="P167" s="903"/>
      <c r="Q167" s="965">
        <v>51</v>
      </c>
      <c r="R167" s="865" t="str">
        <f t="shared" si="3"/>
        <v>(51)  ก่อสร้างสะพานคอนกรีต บ้านเนินตั้ว</v>
      </c>
    </row>
    <row r="168" spans="1:18" s="906" customFormat="1" ht="14.25">
      <c r="A168" s="708">
        <v>147</v>
      </c>
      <c r="B168" s="896"/>
      <c r="C168" s="897"/>
      <c r="D168" s="908" t="s">
        <v>2033</v>
      </c>
      <c r="E168" s="909">
        <v>350000</v>
      </c>
      <c r="F168" s="900"/>
      <c r="G168" s="717" t="s">
        <v>1395</v>
      </c>
      <c r="H168" s="955">
        <f t="shared" si="4"/>
        <v>97</v>
      </c>
      <c r="I168" s="902"/>
      <c r="J168" s="903"/>
      <c r="K168" s="907"/>
      <c r="L168" s="907">
        <v>97</v>
      </c>
      <c r="M168" s="900"/>
      <c r="N168" s="901"/>
      <c r="O168" s="902"/>
      <c r="P168" s="903"/>
      <c r="Q168" s="965">
        <v>52</v>
      </c>
      <c r="R168" s="865" t="str">
        <f t="shared" si="3"/>
        <v>(52)  ก่อสร้างระบบจ่ายน้ำ  หมู่ 4 ต. บ่อกวางทอง</v>
      </c>
    </row>
    <row r="169" spans="1:18" s="906" customFormat="1" ht="22.5">
      <c r="A169" s="708">
        <v>148</v>
      </c>
      <c r="B169" s="896"/>
      <c r="C169" s="897"/>
      <c r="D169" s="910" t="s">
        <v>2034</v>
      </c>
      <c r="E169" s="909">
        <v>8000000</v>
      </c>
      <c r="F169" s="900"/>
      <c r="G169" s="717" t="s">
        <v>1395</v>
      </c>
      <c r="H169" s="955">
        <f t="shared" si="4"/>
        <v>98</v>
      </c>
      <c r="I169" s="902"/>
      <c r="J169" s="903"/>
      <c r="K169" s="907"/>
      <c r="L169" s="907">
        <v>98</v>
      </c>
      <c r="M169" s="900"/>
      <c r="N169" s="901"/>
      <c r="O169" s="902"/>
      <c r="P169" s="903"/>
      <c r="Q169" s="965">
        <v>53</v>
      </c>
      <c r="R169" s="865" t="str">
        <f t="shared" si="3"/>
        <v>(53)  ก่อสร้างอาคารอเนกประสงค์ 2 ชั้น  ต. คลองกิ่ว</v>
      </c>
    </row>
    <row r="170" spans="1:18" s="906" customFormat="1" ht="22.5">
      <c r="A170" s="708">
        <v>149</v>
      </c>
      <c r="B170" s="896"/>
      <c r="C170" s="897"/>
      <c r="D170" s="910" t="s">
        <v>2035</v>
      </c>
      <c r="E170" s="909">
        <v>6000000</v>
      </c>
      <c r="F170" s="900"/>
      <c r="G170" s="717" t="s">
        <v>1395</v>
      </c>
      <c r="H170" s="955">
        <f t="shared" si="4"/>
        <v>99</v>
      </c>
      <c r="I170" s="902"/>
      <c r="J170" s="903"/>
      <c r="K170" s="907"/>
      <c r="L170" s="907">
        <v>99</v>
      </c>
      <c r="M170" s="900"/>
      <c r="N170" s="901"/>
      <c r="O170" s="902"/>
      <c r="P170" s="903"/>
      <c r="Q170" s="965">
        <v>54</v>
      </c>
      <c r="R170" s="865" t="str">
        <f t="shared" si="3"/>
        <v>(54) ปรับผิวถนนแอสฟัลติกส์สายห้วยชุมพร – บางคล้า</v>
      </c>
    </row>
    <row r="171" spans="1:18" s="906" customFormat="1" ht="14.25">
      <c r="A171" s="708">
        <v>150</v>
      </c>
      <c r="B171" s="896"/>
      <c r="C171" s="897"/>
      <c r="D171" s="908" t="s">
        <v>2036</v>
      </c>
      <c r="E171" s="909">
        <v>3300000</v>
      </c>
      <c r="F171" s="900"/>
      <c r="G171" s="717" t="s">
        <v>1395</v>
      </c>
      <c r="H171" s="955">
        <f t="shared" si="4"/>
        <v>100</v>
      </c>
      <c r="I171" s="902"/>
      <c r="J171" s="903"/>
      <c r="K171" s="907"/>
      <c r="L171" s="907">
        <v>100</v>
      </c>
      <c r="M171" s="900"/>
      <c r="N171" s="901"/>
      <c r="O171" s="902"/>
      <c r="P171" s="903"/>
      <c r="Q171" s="965">
        <v>55</v>
      </c>
      <c r="R171" s="865" t="str">
        <f t="shared" si="3"/>
        <v>(55)  ถนนลาดยางซอยศรีบุญเรือง</v>
      </c>
    </row>
    <row r="172" spans="1:18" s="906" customFormat="1" ht="14.25">
      <c r="A172" s="708">
        <v>151</v>
      </c>
      <c r="B172" s="896"/>
      <c r="C172" s="897"/>
      <c r="D172" s="908" t="s">
        <v>2037</v>
      </c>
      <c r="E172" s="909">
        <v>14000000</v>
      </c>
      <c r="F172" s="900"/>
      <c r="G172" s="717" t="s">
        <v>1395</v>
      </c>
      <c r="H172" s="955">
        <f t="shared" si="4"/>
        <v>101</v>
      </c>
      <c r="I172" s="902"/>
      <c r="J172" s="903"/>
      <c r="K172" s="907"/>
      <c r="L172" s="907">
        <v>101</v>
      </c>
      <c r="M172" s="900"/>
      <c r="N172" s="901"/>
      <c r="O172" s="902"/>
      <c r="P172" s="903"/>
      <c r="Q172" s="965">
        <v>56</v>
      </c>
      <c r="R172" s="865" t="str">
        <f t="shared" si="3"/>
        <v xml:space="preserve">(56)  พัฒนาภูมิทัศน์สถานที่ปฏิบัติธรรมวัดป่ายุบ </v>
      </c>
    </row>
    <row r="173" spans="1:18" s="918" customFormat="1" ht="22.5">
      <c r="A173" s="708">
        <v>152</v>
      </c>
      <c r="B173" s="911"/>
      <c r="C173" s="912"/>
      <c r="D173" s="913" t="s">
        <v>2038</v>
      </c>
      <c r="E173" s="914">
        <v>10000000</v>
      </c>
      <c r="F173" s="851" t="s">
        <v>1395</v>
      </c>
      <c r="G173" s="961"/>
      <c r="H173" s="960" t="str">
        <f t="shared" si="4"/>
        <v/>
      </c>
      <c r="I173" s="917"/>
      <c r="J173" s="895"/>
      <c r="K173" s="907">
        <v>50</v>
      </c>
      <c r="L173" s="907"/>
      <c r="M173" s="915"/>
      <c r="N173" s="916"/>
      <c r="O173" s="917"/>
      <c r="P173" s="895"/>
      <c r="Q173" s="965">
        <v>57</v>
      </c>
      <c r="R173" s="865" t="str">
        <f t="shared" si="3"/>
        <v xml:space="preserve">(57) ค่าใช้จ่ายในการบริหารงานจังหวัดแบบบูรณาการ จังหวัดชลบุรี  </v>
      </c>
    </row>
    <row r="174" spans="1:18" s="865" customFormat="1" ht="22.5">
      <c r="A174" s="708"/>
      <c r="B174" s="708">
        <v>7</v>
      </c>
      <c r="C174" s="709"/>
      <c r="D174" s="704" t="s">
        <v>833</v>
      </c>
      <c r="E174" s="857"/>
      <c r="F174" s="851"/>
      <c r="G174" s="717"/>
      <c r="H174" s="955" t="str">
        <f t="shared" si="4"/>
        <v/>
      </c>
      <c r="I174" s="710" t="s">
        <v>461</v>
      </c>
      <c r="J174" s="697" t="s">
        <v>375</v>
      </c>
      <c r="K174" s="1350" t="s">
        <v>1987</v>
      </c>
      <c r="L174" s="1351"/>
      <c r="M174" s="681"/>
      <c r="N174" s="681" t="s">
        <v>1395</v>
      </c>
      <c r="O174" s="690" t="s">
        <v>461</v>
      </c>
      <c r="P174" s="852" t="s">
        <v>375</v>
      </c>
    </row>
    <row r="175" spans="1:18" s="865" customFormat="1" ht="33.75">
      <c r="A175" s="708"/>
      <c r="B175" s="708">
        <v>7</v>
      </c>
      <c r="C175" s="709"/>
      <c r="D175" s="688" t="s">
        <v>835</v>
      </c>
      <c r="E175" s="866"/>
      <c r="F175" s="851"/>
      <c r="G175" s="717"/>
      <c r="H175" s="955" t="str">
        <f t="shared" si="4"/>
        <v/>
      </c>
      <c r="I175" s="710" t="s">
        <v>461</v>
      </c>
      <c r="J175" s="697" t="s">
        <v>375</v>
      </c>
      <c r="K175" s="1350" t="s">
        <v>1987</v>
      </c>
      <c r="L175" s="1351"/>
      <c r="M175" s="681"/>
      <c r="N175" s="681" t="s">
        <v>1395</v>
      </c>
      <c r="O175" s="690" t="s">
        <v>461</v>
      </c>
      <c r="P175" s="852" t="s">
        <v>375</v>
      </c>
    </row>
    <row r="176" spans="1:18" s="918" customFormat="1" ht="12">
      <c r="A176" s="919"/>
      <c r="B176" s="919"/>
      <c r="C176" s="920"/>
      <c r="D176" s="921"/>
      <c r="E176" s="922"/>
      <c r="F176" s="923"/>
      <c r="G176" s="962"/>
      <c r="H176" s="963"/>
      <c r="I176" s="925"/>
      <c r="J176" s="926"/>
      <c r="K176" s="927"/>
      <c r="L176" s="927"/>
      <c r="M176" s="923"/>
      <c r="N176" s="924"/>
      <c r="O176" s="925"/>
      <c r="P176" s="926"/>
    </row>
    <row r="177" spans="1:16" s="865" customFormat="1" ht="12">
      <c r="A177" s="875"/>
      <c r="B177" s="875"/>
      <c r="C177" s="876"/>
      <c r="D177" s="877"/>
      <c r="E177" s="878"/>
      <c r="F177" s="879"/>
      <c r="G177" s="879"/>
      <c r="H177" s="945"/>
      <c r="I177" s="880"/>
      <c r="J177" s="881"/>
      <c r="K177" s="882"/>
      <c r="L177" s="882"/>
      <c r="M177" s="879"/>
      <c r="N177" s="879"/>
      <c r="O177" s="880"/>
      <c r="P177" s="881"/>
    </row>
    <row r="178" spans="1:16" s="885" customFormat="1">
      <c r="A178" s="883"/>
      <c r="B178" s="883"/>
      <c r="C178" s="713"/>
      <c r="D178" s="714"/>
      <c r="E178" s="884"/>
      <c r="G178" s="886"/>
      <c r="H178" s="946"/>
      <c r="I178" s="886"/>
      <c r="J178" s="886"/>
      <c r="K178" s="886"/>
      <c r="N178" s="886"/>
      <c r="O178" s="886"/>
      <c r="P178" s="886"/>
    </row>
    <row r="179" spans="1:16">
      <c r="A179" s="883"/>
      <c r="B179" s="883"/>
      <c r="C179" s="887"/>
      <c r="D179" s="888" t="s">
        <v>456</v>
      </c>
      <c r="E179" s="889">
        <f>SUM(E180:E181)</f>
        <v>449667637</v>
      </c>
      <c r="F179" s="889">
        <f>SUM(F180:F181)</f>
        <v>121</v>
      </c>
      <c r="M179" s="889">
        <f>SUM(M180:M181)</f>
        <v>63</v>
      </c>
    </row>
    <row r="180" spans="1:16">
      <c r="A180" s="883"/>
      <c r="B180" s="883"/>
      <c r="C180" s="887"/>
      <c r="D180" s="715" t="s">
        <v>457</v>
      </c>
      <c r="E180" s="890">
        <f>SUMIF(F$7:F176,$F$184,E$7:E176)</f>
        <v>233652737</v>
      </c>
      <c r="F180" s="891">
        <f>COUNTIF(F$7:F176,$F$184)</f>
        <v>84</v>
      </c>
      <c r="K180" s="890">
        <f>SUMIF(K$7:K176,"&gt;0",E$7:E176)</f>
        <v>233652737</v>
      </c>
      <c r="M180" s="891">
        <f>COUNTIF(M$7:M122,$F$184)</f>
        <v>48</v>
      </c>
    </row>
    <row r="181" spans="1:16">
      <c r="A181" s="883"/>
      <c r="B181" s="883"/>
      <c r="C181" s="887"/>
      <c r="D181" s="715" t="s">
        <v>458</v>
      </c>
      <c r="E181" s="890">
        <f>SUMIF(G$7:G176,$F$184,E$7:E176)</f>
        <v>216014900</v>
      </c>
      <c r="F181" s="891">
        <f>COUNTIF(G$7:G176,$F$184)</f>
        <v>37</v>
      </c>
      <c r="M181" s="891">
        <f>COUNTIF(N$7:N122,$F$184)</f>
        <v>15</v>
      </c>
    </row>
    <row r="182" spans="1:16">
      <c r="A182" s="883"/>
      <c r="B182" s="883"/>
      <c r="C182" s="887"/>
      <c r="D182" s="715" t="s">
        <v>907</v>
      </c>
      <c r="E182" s="890">
        <f>SUMIF(I$7:I176,$F$184,E$7:E176)</f>
        <v>122272184</v>
      </c>
      <c r="F182" s="891">
        <f>COUNTIF(I$7:I176,$F$184)</f>
        <v>31</v>
      </c>
      <c r="M182" s="891">
        <f>COUNTIF(O$7:O122,$F$184)</f>
        <v>31</v>
      </c>
    </row>
    <row r="183" spans="1:16">
      <c r="A183" s="883"/>
      <c r="B183" s="883"/>
      <c r="C183" s="887"/>
      <c r="D183" s="892" t="s">
        <v>859</v>
      </c>
      <c r="E183" s="893">
        <f>SUM(E180:E182)</f>
        <v>571939821</v>
      </c>
      <c r="F183" s="894">
        <f>SUM(F180:F182)</f>
        <v>152</v>
      </c>
      <c r="M183" s="894">
        <f>SUM(M180:M182)</f>
        <v>94</v>
      </c>
    </row>
    <row r="184" spans="1:16" ht="12">
      <c r="A184" s="885"/>
      <c r="B184" s="885"/>
      <c r="C184" s="885"/>
      <c r="F184" s="841" t="s">
        <v>1395</v>
      </c>
    </row>
  </sheetData>
  <autoFilter ref="F1:L184"/>
  <mergeCells count="14">
    <mergeCell ref="K175:L175"/>
    <mergeCell ref="A5:A6"/>
    <mergeCell ref="C5:C6"/>
    <mergeCell ref="D5:D6"/>
    <mergeCell ref="E5:E6"/>
    <mergeCell ref="K5:L5"/>
    <mergeCell ref="G6:H6"/>
    <mergeCell ref="F5:H5"/>
    <mergeCell ref="M5:N5"/>
    <mergeCell ref="O5:O6"/>
    <mergeCell ref="P5:P6"/>
    <mergeCell ref="K174:L174"/>
    <mergeCell ref="I5:I6"/>
    <mergeCell ref="J5:J6"/>
  </mergeCells>
  <phoneticPr fontId="7" type="noConversion"/>
  <printOptions horizontalCentered="1"/>
  <pageMargins left="0.35433070866141736" right="0.35433070866141736" top="0.52" bottom="0.43307086614173229" header="0.31496062992125984" footer="0.15748031496062992"/>
  <pageSetup paperSize="9" scale="90" orientation="landscape" r:id="rId1"/>
  <headerFooter alignWithMargins="0">
    <oddFooter>&amp;C&amp;9หน้าที่&amp;Pจาก&amp;N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</sheetPr>
  <dimension ref="A1:Z167"/>
  <sheetViews>
    <sheetView workbookViewId="0"/>
  </sheetViews>
  <sheetFormatPr defaultColWidth="9" defaultRowHeight="14.25"/>
  <cols>
    <col min="1" max="1" width="3.85546875" style="49" customWidth="1"/>
    <col min="2" max="2" width="5.140625" style="49" hidden="1" customWidth="1"/>
    <col min="3" max="3" width="46.7109375" style="49" customWidth="1"/>
    <col min="4" max="4" width="60" style="49" customWidth="1"/>
    <col min="5" max="5" width="11.42578125" style="112" customWidth="1"/>
    <col min="6" max="20" width="4.42578125" style="49" hidden="1" customWidth="1"/>
    <col min="21" max="21" width="25.42578125" style="49" hidden="1" customWidth="1"/>
    <col min="22" max="25" width="8.85546875" style="49" customWidth="1"/>
    <col min="26" max="26" width="0" style="49" hidden="1" customWidth="1"/>
    <col min="27" max="16384" width="9" style="49"/>
  </cols>
  <sheetData>
    <row r="1" spans="1:26" s="197" customFormat="1" ht="12.75">
      <c r="A1" s="5" t="s">
        <v>500</v>
      </c>
      <c r="B1" s="5"/>
      <c r="D1" s="203"/>
      <c r="E1" s="205"/>
      <c r="F1" s="197" t="s">
        <v>523</v>
      </c>
      <c r="H1" s="197" t="s">
        <v>528</v>
      </c>
    </row>
    <row r="2" spans="1:26" s="197" customFormat="1" ht="12.75">
      <c r="A2" s="5" t="s">
        <v>2060</v>
      </c>
      <c r="B2" s="5"/>
      <c r="D2" s="203"/>
      <c r="E2" s="205"/>
      <c r="H2" s="197" t="s">
        <v>524</v>
      </c>
      <c r="K2" s="197" t="s">
        <v>185</v>
      </c>
    </row>
    <row r="3" spans="1:26" s="197" customFormat="1" ht="12.75">
      <c r="A3" s="5"/>
      <c r="B3" s="5"/>
      <c r="D3" s="203"/>
      <c r="E3" s="205"/>
      <c r="H3" s="197" t="s">
        <v>525</v>
      </c>
      <c r="N3" s="197" t="s">
        <v>1660</v>
      </c>
    </row>
    <row r="4" spans="1:26" s="197" customFormat="1" ht="12.75">
      <c r="D4" s="203"/>
      <c r="E4" s="205"/>
      <c r="H4" s="197" t="s">
        <v>182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869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s="113" customFormat="1" ht="42.75">
      <c r="A8" s="456"/>
      <c r="B8" s="457"/>
      <c r="C8" s="458" t="s">
        <v>685</v>
      </c>
      <c r="D8" s="459" t="s">
        <v>686</v>
      </c>
      <c r="E8" s="460">
        <v>6000000</v>
      </c>
      <c r="F8" s="461"/>
      <c r="G8" s="462"/>
      <c r="H8" s="463"/>
      <c r="I8" s="463"/>
      <c r="J8" s="463"/>
      <c r="K8" s="464"/>
      <c r="L8" s="462"/>
      <c r="M8" s="463"/>
      <c r="N8" s="464"/>
      <c r="O8" s="462"/>
      <c r="P8" s="463"/>
      <c r="Q8" s="464"/>
      <c r="R8" s="462"/>
      <c r="S8" s="465"/>
      <c r="T8" s="461"/>
      <c r="U8" s="466"/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/>
      </c>
      <c r="Z8" s="49"/>
    </row>
    <row r="9" spans="1:26" s="113" customFormat="1" ht="27.75" customHeight="1">
      <c r="A9" s="467">
        <v>1</v>
      </c>
      <c r="B9" s="468">
        <v>1</v>
      </c>
      <c r="C9" s="469"/>
      <c r="D9" s="470" t="s">
        <v>687</v>
      </c>
      <c r="E9" s="471">
        <v>3000000</v>
      </c>
      <c r="F9" s="472" t="s">
        <v>1658</v>
      </c>
      <c r="G9" s="473">
        <v>1</v>
      </c>
      <c r="H9" s="474">
        <v>0</v>
      </c>
      <c r="I9" s="474">
        <v>0</v>
      </c>
      <c r="J9" s="474">
        <v>0</v>
      </c>
      <c r="K9" s="475">
        <v>0</v>
      </c>
      <c r="L9" s="473">
        <v>1</v>
      </c>
      <c r="M9" s="474">
        <v>1</v>
      </c>
      <c r="N9" s="475">
        <v>1</v>
      </c>
      <c r="O9" s="473">
        <v>0</v>
      </c>
      <c r="P9" s="474">
        <v>1</v>
      </c>
      <c r="Q9" s="475">
        <v>1</v>
      </c>
      <c r="R9" s="473">
        <v>0</v>
      </c>
      <c r="S9" s="476">
        <v>0</v>
      </c>
      <c r="T9" s="472">
        <v>0</v>
      </c>
      <c r="U9" s="477" t="s">
        <v>1655</v>
      </c>
      <c r="V9" s="329" t="str">
        <f t="shared" si="0"/>
        <v/>
      </c>
      <c r="W9" s="329" t="str">
        <f t="shared" si="1"/>
        <v/>
      </c>
      <c r="X9" s="329" t="str">
        <f t="shared" si="2"/>
        <v/>
      </c>
      <c r="Y9" s="329" t="str">
        <f t="shared" si="3"/>
        <v>ü</v>
      </c>
    </row>
    <row r="10" spans="1:26" s="113" customFormat="1" ht="27.75" customHeight="1">
      <c r="A10" s="467">
        <v>2</v>
      </c>
      <c r="B10" s="468">
        <v>1</v>
      </c>
      <c r="C10" s="469"/>
      <c r="D10" s="470" t="s">
        <v>688</v>
      </c>
      <c r="E10" s="471">
        <v>3000000</v>
      </c>
      <c r="F10" s="472" t="s">
        <v>1658</v>
      </c>
      <c r="G10" s="473">
        <v>1</v>
      </c>
      <c r="H10" s="474">
        <v>0</v>
      </c>
      <c r="I10" s="474">
        <v>0</v>
      </c>
      <c r="J10" s="474">
        <v>0</v>
      </c>
      <c r="K10" s="475">
        <v>0</v>
      </c>
      <c r="L10" s="473">
        <v>1</v>
      </c>
      <c r="M10" s="474">
        <v>1</v>
      </c>
      <c r="N10" s="475">
        <v>1</v>
      </c>
      <c r="O10" s="473">
        <v>0</v>
      </c>
      <c r="P10" s="474">
        <v>1</v>
      </c>
      <c r="Q10" s="475">
        <v>1</v>
      </c>
      <c r="R10" s="473">
        <v>0</v>
      </c>
      <c r="S10" s="476">
        <v>0</v>
      </c>
      <c r="T10" s="472">
        <v>0</v>
      </c>
      <c r="U10" s="477" t="s">
        <v>589</v>
      </c>
      <c r="V10" s="329" t="str">
        <f t="shared" si="0"/>
        <v/>
      </c>
      <c r="W10" s="329" t="str">
        <f t="shared" si="1"/>
        <v/>
      </c>
      <c r="X10" s="329" t="str">
        <f t="shared" si="2"/>
        <v/>
      </c>
      <c r="Y10" s="329" t="str">
        <f t="shared" si="3"/>
        <v>ü</v>
      </c>
    </row>
    <row r="11" spans="1:26" s="113" customFormat="1" ht="27.75" customHeight="1">
      <c r="A11" s="467"/>
      <c r="B11" s="468"/>
      <c r="C11" s="469"/>
      <c r="D11" s="478" t="s">
        <v>689</v>
      </c>
      <c r="E11" s="479">
        <v>9710000</v>
      </c>
      <c r="F11" s="472"/>
      <c r="G11" s="473"/>
      <c r="H11" s="474"/>
      <c r="I11" s="474"/>
      <c r="J11" s="474"/>
      <c r="K11" s="475"/>
      <c r="L11" s="473"/>
      <c r="M11" s="474"/>
      <c r="N11" s="475"/>
      <c r="O11" s="473"/>
      <c r="P11" s="474"/>
      <c r="Q11" s="475"/>
      <c r="R11" s="473"/>
      <c r="S11" s="476"/>
      <c r="T11" s="472"/>
      <c r="U11" s="477"/>
      <c r="V11" s="329" t="str">
        <f t="shared" si="0"/>
        <v/>
      </c>
      <c r="W11" s="329" t="str">
        <f t="shared" si="1"/>
        <v/>
      </c>
      <c r="X11" s="329" t="str">
        <f t="shared" si="2"/>
        <v/>
      </c>
      <c r="Y11" s="329" t="str">
        <f t="shared" si="3"/>
        <v/>
      </c>
    </row>
    <row r="12" spans="1:26" s="113" customFormat="1" ht="27.75" customHeight="1">
      <c r="A12" s="467">
        <v>3</v>
      </c>
      <c r="B12" s="468">
        <v>1</v>
      </c>
      <c r="C12" s="469"/>
      <c r="D12" s="480" t="s">
        <v>861</v>
      </c>
      <c r="E12" s="481">
        <v>560000</v>
      </c>
      <c r="F12" s="467" t="s">
        <v>1658</v>
      </c>
      <c r="G12" s="468">
        <v>1</v>
      </c>
      <c r="H12" s="482">
        <v>0</v>
      </c>
      <c r="I12" s="482">
        <v>0</v>
      </c>
      <c r="J12" s="482">
        <v>0</v>
      </c>
      <c r="K12" s="483">
        <v>0</v>
      </c>
      <c r="L12" s="468">
        <v>1</v>
      </c>
      <c r="M12" s="482">
        <v>1</v>
      </c>
      <c r="N12" s="483">
        <v>1</v>
      </c>
      <c r="O12" s="468">
        <v>0</v>
      </c>
      <c r="P12" s="482">
        <v>1</v>
      </c>
      <c r="Q12" s="483">
        <v>1</v>
      </c>
      <c r="R12" s="468">
        <v>0</v>
      </c>
      <c r="S12" s="484">
        <v>0</v>
      </c>
      <c r="T12" s="467">
        <v>0</v>
      </c>
      <c r="U12" s="485" t="s">
        <v>1655</v>
      </c>
      <c r="V12" s="329" t="str">
        <f t="shared" si="0"/>
        <v/>
      </c>
      <c r="W12" s="329" t="str">
        <f t="shared" si="1"/>
        <v/>
      </c>
      <c r="X12" s="329" t="str">
        <f t="shared" si="2"/>
        <v/>
      </c>
      <c r="Y12" s="329" t="str">
        <f t="shared" si="3"/>
        <v>ü</v>
      </c>
    </row>
    <row r="13" spans="1:26" s="113" customFormat="1" ht="27.75" customHeight="1">
      <c r="A13" s="467">
        <f>A12+1</f>
        <v>4</v>
      </c>
      <c r="B13" s="468">
        <v>1</v>
      </c>
      <c r="C13" s="469"/>
      <c r="D13" s="470" t="s">
        <v>690</v>
      </c>
      <c r="E13" s="471">
        <v>2500000</v>
      </c>
      <c r="F13" s="472" t="s">
        <v>1658</v>
      </c>
      <c r="G13" s="473">
        <v>1</v>
      </c>
      <c r="H13" s="474">
        <v>0</v>
      </c>
      <c r="I13" s="474">
        <v>0</v>
      </c>
      <c r="J13" s="474">
        <v>0</v>
      </c>
      <c r="K13" s="475">
        <v>0</v>
      </c>
      <c r="L13" s="473">
        <v>1</v>
      </c>
      <c r="M13" s="474">
        <v>1</v>
      </c>
      <c r="N13" s="475">
        <v>1</v>
      </c>
      <c r="O13" s="473">
        <v>0</v>
      </c>
      <c r="P13" s="474">
        <v>1</v>
      </c>
      <c r="Q13" s="475">
        <v>1</v>
      </c>
      <c r="R13" s="473">
        <v>0</v>
      </c>
      <c r="S13" s="476">
        <v>0</v>
      </c>
      <c r="T13" s="472">
        <v>0</v>
      </c>
      <c r="U13" s="477" t="s">
        <v>1849</v>
      </c>
      <c r="V13" s="329" t="str">
        <f t="shared" si="0"/>
        <v/>
      </c>
      <c r="W13" s="329" t="str">
        <f t="shared" si="1"/>
        <v/>
      </c>
      <c r="X13" s="329" t="str">
        <f t="shared" si="2"/>
        <v/>
      </c>
      <c r="Y13" s="329" t="str">
        <f t="shared" si="3"/>
        <v>ü</v>
      </c>
    </row>
    <row r="14" spans="1:26" s="113" customFormat="1" ht="27.75" customHeight="1">
      <c r="A14" s="467">
        <f>A13+1</f>
        <v>5</v>
      </c>
      <c r="B14" s="468">
        <v>1</v>
      </c>
      <c r="C14" s="469"/>
      <c r="D14" s="470" t="s">
        <v>691</v>
      </c>
      <c r="E14" s="486">
        <v>300000</v>
      </c>
      <c r="F14" s="467" t="s">
        <v>1658</v>
      </c>
      <c r="G14" s="468">
        <v>1</v>
      </c>
      <c r="H14" s="482">
        <v>0</v>
      </c>
      <c r="I14" s="482">
        <v>0</v>
      </c>
      <c r="J14" s="482">
        <v>0</v>
      </c>
      <c r="K14" s="483">
        <v>0</v>
      </c>
      <c r="L14" s="468">
        <v>1</v>
      </c>
      <c r="M14" s="482">
        <v>1</v>
      </c>
      <c r="N14" s="483">
        <v>1</v>
      </c>
      <c r="O14" s="468">
        <v>0</v>
      </c>
      <c r="P14" s="482">
        <v>1</v>
      </c>
      <c r="Q14" s="483">
        <v>1</v>
      </c>
      <c r="R14" s="468">
        <v>0</v>
      </c>
      <c r="S14" s="484">
        <v>0</v>
      </c>
      <c r="T14" s="467">
        <v>0</v>
      </c>
      <c r="U14" s="485" t="s">
        <v>1655</v>
      </c>
      <c r="V14" s="329" t="str">
        <f t="shared" si="0"/>
        <v/>
      </c>
      <c r="W14" s="329" t="str">
        <f t="shared" si="1"/>
        <v/>
      </c>
      <c r="X14" s="329" t="str">
        <f t="shared" si="2"/>
        <v/>
      </c>
      <c r="Y14" s="329" t="str">
        <f t="shared" si="3"/>
        <v>ü</v>
      </c>
    </row>
    <row r="15" spans="1:26" s="113" customFormat="1" ht="27.75" customHeight="1">
      <c r="A15" s="467">
        <f>A14+1</f>
        <v>6</v>
      </c>
      <c r="B15" s="468">
        <v>1</v>
      </c>
      <c r="C15" s="469"/>
      <c r="D15" s="487" t="s">
        <v>692</v>
      </c>
      <c r="E15" s="488">
        <v>1250000</v>
      </c>
      <c r="F15" s="489" t="s">
        <v>1658</v>
      </c>
      <c r="G15" s="490">
        <v>0</v>
      </c>
      <c r="H15" s="490">
        <v>0</v>
      </c>
      <c r="I15" s="490">
        <v>0</v>
      </c>
      <c r="J15" s="490">
        <v>0</v>
      </c>
      <c r="K15" s="491">
        <v>0</v>
      </c>
      <c r="L15" s="492">
        <v>0</v>
      </c>
      <c r="M15" s="490">
        <v>0</v>
      </c>
      <c r="N15" s="491">
        <v>0</v>
      </c>
      <c r="O15" s="492">
        <v>0</v>
      </c>
      <c r="P15" s="490">
        <v>0</v>
      </c>
      <c r="Q15" s="491">
        <v>0</v>
      </c>
      <c r="R15" s="492">
        <v>0</v>
      </c>
      <c r="S15" s="491">
        <v>0</v>
      </c>
      <c r="T15" s="489">
        <v>0</v>
      </c>
      <c r="U15" s="493" t="s">
        <v>1248</v>
      </c>
      <c r="V15" s="329" t="str">
        <f t="shared" si="0"/>
        <v/>
      </c>
      <c r="W15" s="329" t="str">
        <f t="shared" si="1"/>
        <v/>
      </c>
      <c r="X15" s="329" t="str">
        <f t="shared" si="2"/>
        <v/>
      </c>
      <c r="Y15" s="329" t="str">
        <f t="shared" si="3"/>
        <v>ü</v>
      </c>
    </row>
    <row r="16" spans="1:26" s="113" customFormat="1" ht="27.75" customHeight="1">
      <c r="A16" s="467">
        <f>A15+1</f>
        <v>7</v>
      </c>
      <c r="B16" s="468">
        <v>1</v>
      </c>
      <c r="C16" s="469"/>
      <c r="D16" s="494" t="s">
        <v>1217</v>
      </c>
      <c r="E16" s="486">
        <v>4800000</v>
      </c>
      <c r="F16" s="467" t="s">
        <v>1658</v>
      </c>
      <c r="G16" s="468">
        <v>1</v>
      </c>
      <c r="H16" s="482">
        <v>0</v>
      </c>
      <c r="I16" s="482">
        <v>0</v>
      </c>
      <c r="J16" s="482">
        <v>0</v>
      </c>
      <c r="K16" s="483">
        <v>0</v>
      </c>
      <c r="L16" s="468">
        <v>1</v>
      </c>
      <c r="M16" s="482">
        <v>1</v>
      </c>
      <c r="N16" s="483">
        <v>1</v>
      </c>
      <c r="O16" s="468">
        <v>0</v>
      </c>
      <c r="P16" s="482">
        <v>1</v>
      </c>
      <c r="Q16" s="483">
        <v>1</v>
      </c>
      <c r="R16" s="468">
        <v>0</v>
      </c>
      <c r="S16" s="484">
        <v>0</v>
      </c>
      <c r="T16" s="467">
        <v>0</v>
      </c>
      <c r="U16" s="485" t="s">
        <v>590</v>
      </c>
      <c r="V16" s="329" t="str">
        <f t="shared" si="0"/>
        <v/>
      </c>
      <c r="W16" s="329" t="str">
        <f t="shared" si="1"/>
        <v/>
      </c>
      <c r="X16" s="329" t="str">
        <f t="shared" si="2"/>
        <v/>
      </c>
      <c r="Y16" s="329" t="str">
        <f t="shared" si="3"/>
        <v>ü</v>
      </c>
    </row>
    <row r="17" spans="1:25" s="113" customFormat="1" ht="27.75" customHeight="1">
      <c r="A17" s="467">
        <f>A16+1</f>
        <v>8</v>
      </c>
      <c r="B17" s="468">
        <v>1</v>
      </c>
      <c r="C17" s="469"/>
      <c r="D17" s="494" t="s">
        <v>693</v>
      </c>
      <c r="E17" s="486">
        <v>300000</v>
      </c>
      <c r="F17" s="467" t="s">
        <v>1658</v>
      </c>
      <c r="G17" s="468">
        <v>1</v>
      </c>
      <c r="H17" s="482">
        <v>0</v>
      </c>
      <c r="I17" s="482">
        <v>0</v>
      </c>
      <c r="J17" s="482">
        <v>0</v>
      </c>
      <c r="K17" s="483">
        <v>0</v>
      </c>
      <c r="L17" s="468">
        <v>1</v>
      </c>
      <c r="M17" s="482">
        <v>1</v>
      </c>
      <c r="N17" s="483">
        <v>1</v>
      </c>
      <c r="O17" s="468">
        <v>0</v>
      </c>
      <c r="P17" s="482">
        <v>1</v>
      </c>
      <c r="Q17" s="483">
        <v>1</v>
      </c>
      <c r="R17" s="468">
        <v>0</v>
      </c>
      <c r="S17" s="484">
        <v>0</v>
      </c>
      <c r="T17" s="467">
        <v>0</v>
      </c>
      <c r="U17" s="485" t="s">
        <v>1655</v>
      </c>
      <c r="V17" s="329" t="str">
        <f t="shared" si="0"/>
        <v/>
      </c>
      <c r="W17" s="329" t="str">
        <f t="shared" si="1"/>
        <v/>
      </c>
      <c r="X17" s="329" t="str">
        <f t="shared" si="2"/>
        <v/>
      </c>
      <c r="Y17" s="329" t="str">
        <f t="shared" si="3"/>
        <v>ü</v>
      </c>
    </row>
    <row r="18" spans="1:25" s="113" customFormat="1" ht="27.75" customHeight="1">
      <c r="A18" s="467"/>
      <c r="B18" s="468"/>
      <c r="C18" s="469"/>
      <c r="D18" s="495" t="s">
        <v>694</v>
      </c>
      <c r="E18" s="496">
        <v>34187970</v>
      </c>
      <c r="F18" s="467"/>
      <c r="G18" s="468"/>
      <c r="H18" s="482"/>
      <c r="I18" s="482"/>
      <c r="J18" s="482"/>
      <c r="K18" s="483"/>
      <c r="L18" s="468"/>
      <c r="M18" s="482"/>
      <c r="N18" s="483"/>
      <c r="O18" s="468"/>
      <c r="P18" s="482"/>
      <c r="Q18" s="483"/>
      <c r="R18" s="468"/>
      <c r="S18" s="484"/>
      <c r="T18" s="467"/>
      <c r="U18" s="485"/>
      <c r="V18" s="329" t="str">
        <f t="shared" si="0"/>
        <v/>
      </c>
      <c r="W18" s="329" t="str">
        <f t="shared" si="1"/>
        <v/>
      </c>
      <c r="X18" s="329" t="str">
        <f t="shared" si="2"/>
        <v/>
      </c>
      <c r="Y18" s="329" t="str">
        <f t="shared" si="3"/>
        <v/>
      </c>
    </row>
    <row r="19" spans="1:25" s="113" customFormat="1" ht="27.75" customHeight="1">
      <c r="A19" s="467">
        <v>9</v>
      </c>
      <c r="B19" s="468">
        <v>1</v>
      </c>
      <c r="C19" s="469"/>
      <c r="D19" s="497" t="s">
        <v>1925</v>
      </c>
      <c r="E19" s="488">
        <v>10000000</v>
      </c>
      <c r="F19" s="489" t="s">
        <v>1658</v>
      </c>
      <c r="G19" s="490">
        <v>0</v>
      </c>
      <c r="H19" s="490">
        <v>0</v>
      </c>
      <c r="I19" s="490">
        <v>0</v>
      </c>
      <c r="J19" s="490">
        <v>0</v>
      </c>
      <c r="K19" s="491">
        <v>0</v>
      </c>
      <c r="L19" s="492">
        <v>0</v>
      </c>
      <c r="M19" s="490">
        <v>0</v>
      </c>
      <c r="N19" s="491">
        <v>0</v>
      </c>
      <c r="O19" s="492">
        <v>0</v>
      </c>
      <c r="P19" s="490">
        <v>0</v>
      </c>
      <c r="Q19" s="491">
        <v>0</v>
      </c>
      <c r="R19" s="492">
        <v>0</v>
      </c>
      <c r="S19" s="491">
        <v>0</v>
      </c>
      <c r="T19" s="489">
        <v>0</v>
      </c>
      <c r="U19" s="493" t="s">
        <v>1248</v>
      </c>
      <c r="V19" s="329" t="str">
        <f t="shared" si="0"/>
        <v/>
      </c>
      <c r="W19" s="329" t="str">
        <f t="shared" si="1"/>
        <v/>
      </c>
      <c r="X19" s="329" t="str">
        <f t="shared" si="2"/>
        <v/>
      </c>
      <c r="Y19" s="329" t="str">
        <f t="shared" si="3"/>
        <v>ü</v>
      </c>
    </row>
    <row r="20" spans="1:25" s="113" customFormat="1" ht="27.75" customHeight="1">
      <c r="A20" s="467">
        <f t="shared" ref="A20:A25" si="4">A19+1</f>
        <v>10</v>
      </c>
      <c r="B20" s="468">
        <v>1</v>
      </c>
      <c r="C20" s="469"/>
      <c r="D20" s="497" t="s">
        <v>1926</v>
      </c>
      <c r="E20" s="488">
        <v>2756470</v>
      </c>
      <c r="F20" s="489" t="s">
        <v>1658</v>
      </c>
      <c r="G20" s="490">
        <v>0</v>
      </c>
      <c r="H20" s="490">
        <v>0</v>
      </c>
      <c r="I20" s="490">
        <v>0</v>
      </c>
      <c r="J20" s="490">
        <v>0</v>
      </c>
      <c r="K20" s="491">
        <v>0</v>
      </c>
      <c r="L20" s="492">
        <v>0</v>
      </c>
      <c r="M20" s="490">
        <v>0</v>
      </c>
      <c r="N20" s="491">
        <v>0</v>
      </c>
      <c r="O20" s="492">
        <v>0</v>
      </c>
      <c r="P20" s="490">
        <v>0</v>
      </c>
      <c r="Q20" s="491">
        <v>0</v>
      </c>
      <c r="R20" s="492">
        <v>0</v>
      </c>
      <c r="S20" s="491">
        <v>0</v>
      </c>
      <c r="T20" s="489">
        <v>0</v>
      </c>
      <c r="U20" s="493" t="s">
        <v>591</v>
      </c>
      <c r="V20" s="329" t="str">
        <f t="shared" si="0"/>
        <v/>
      </c>
      <c r="W20" s="329" t="str">
        <f t="shared" si="1"/>
        <v/>
      </c>
      <c r="X20" s="329" t="str">
        <f t="shared" si="2"/>
        <v/>
      </c>
      <c r="Y20" s="329" t="str">
        <f t="shared" si="3"/>
        <v>ü</v>
      </c>
    </row>
    <row r="21" spans="1:25" s="113" customFormat="1" ht="27.75" customHeight="1">
      <c r="A21" s="467">
        <f t="shared" si="4"/>
        <v>11</v>
      </c>
      <c r="B21" s="468">
        <v>1</v>
      </c>
      <c r="C21" s="469"/>
      <c r="D21" s="498" t="s">
        <v>759</v>
      </c>
      <c r="E21" s="486">
        <v>7681500</v>
      </c>
      <c r="F21" s="467" t="s">
        <v>1659</v>
      </c>
      <c r="G21" s="468">
        <v>1</v>
      </c>
      <c r="H21" s="482">
        <v>1</v>
      </c>
      <c r="I21" s="482">
        <v>0</v>
      </c>
      <c r="J21" s="482">
        <v>0</v>
      </c>
      <c r="K21" s="482">
        <v>0</v>
      </c>
      <c r="L21" s="468">
        <v>1</v>
      </c>
      <c r="M21" s="482">
        <v>1</v>
      </c>
      <c r="N21" s="483">
        <v>1</v>
      </c>
      <c r="O21" s="468">
        <v>0</v>
      </c>
      <c r="P21" s="482">
        <v>1</v>
      </c>
      <c r="Q21" s="484">
        <v>1</v>
      </c>
      <c r="R21" s="499">
        <v>1</v>
      </c>
      <c r="S21" s="484">
        <v>1</v>
      </c>
      <c r="T21" s="467">
        <v>1</v>
      </c>
      <c r="U21" s="485" t="s">
        <v>558</v>
      </c>
      <c r="V21" s="329" t="str">
        <f t="shared" si="0"/>
        <v>ü</v>
      </c>
      <c r="W21" s="329" t="str">
        <f t="shared" si="1"/>
        <v/>
      </c>
      <c r="X21" s="329" t="str">
        <f t="shared" si="2"/>
        <v/>
      </c>
      <c r="Y21" s="329" t="str">
        <f t="shared" si="3"/>
        <v/>
      </c>
    </row>
    <row r="22" spans="1:25" s="113" customFormat="1" ht="27.75" customHeight="1">
      <c r="A22" s="467">
        <f t="shared" si="4"/>
        <v>12</v>
      </c>
      <c r="B22" s="468">
        <v>1</v>
      </c>
      <c r="C22" s="469"/>
      <c r="D22" s="497" t="s">
        <v>760</v>
      </c>
      <c r="E22" s="488">
        <v>1250000</v>
      </c>
      <c r="F22" s="489" t="s">
        <v>1658</v>
      </c>
      <c r="G22" s="490">
        <v>0</v>
      </c>
      <c r="H22" s="490">
        <v>0</v>
      </c>
      <c r="I22" s="490">
        <v>0</v>
      </c>
      <c r="J22" s="490">
        <v>0</v>
      </c>
      <c r="K22" s="491">
        <v>0</v>
      </c>
      <c r="L22" s="492">
        <v>0</v>
      </c>
      <c r="M22" s="490">
        <v>0</v>
      </c>
      <c r="N22" s="491">
        <v>0</v>
      </c>
      <c r="O22" s="492">
        <v>0</v>
      </c>
      <c r="P22" s="490">
        <v>0</v>
      </c>
      <c r="Q22" s="491">
        <v>0</v>
      </c>
      <c r="R22" s="492">
        <v>0</v>
      </c>
      <c r="S22" s="491">
        <v>0</v>
      </c>
      <c r="T22" s="489">
        <v>0</v>
      </c>
      <c r="U22" s="493" t="s">
        <v>1248</v>
      </c>
      <c r="V22" s="329" t="str">
        <f t="shared" si="0"/>
        <v/>
      </c>
      <c r="W22" s="329" t="str">
        <f t="shared" si="1"/>
        <v/>
      </c>
      <c r="X22" s="329" t="str">
        <f t="shared" si="2"/>
        <v/>
      </c>
      <c r="Y22" s="329" t="str">
        <f t="shared" si="3"/>
        <v>ü</v>
      </c>
    </row>
    <row r="23" spans="1:25" s="113" customFormat="1" ht="27.75" customHeight="1">
      <c r="A23" s="467">
        <f t="shared" si="4"/>
        <v>13</v>
      </c>
      <c r="B23" s="468">
        <v>1</v>
      </c>
      <c r="C23" s="469"/>
      <c r="D23" s="498" t="s">
        <v>761</v>
      </c>
      <c r="E23" s="486">
        <v>1000000</v>
      </c>
      <c r="F23" s="467" t="s">
        <v>1658</v>
      </c>
      <c r="G23" s="468">
        <v>1</v>
      </c>
      <c r="H23" s="482">
        <v>0</v>
      </c>
      <c r="I23" s="482">
        <v>0</v>
      </c>
      <c r="J23" s="482">
        <v>0</v>
      </c>
      <c r="K23" s="483">
        <v>0</v>
      </c>
      <c r="L23" s="468">
        <v>1</v>
      </c>
      <c r="M23" s="482">
        <v>1</v>
      </c>
      <c r="N23" s="483">
        <v>1</v>
      </c>
      <c r="O23" s="468">
        <v>0</v>
      </c>
      <c r="P23" s="482">
        <v>1</v>
      </c>
      <c r="Q23" s="483">
        <v>1</v>
      </c>
      <c r="R23" s="468">
        <v>0</v>
      </c>
      <c r="S23" s="484">
        <v>0</v>
      </c>
      <c r="T23" s="467">
        <v>0</v>
      </c>
      <c r="U23" s="485" t="s">
        <v>1849</v>
      </c>
      <c r="V23" s="329" t="str">
        <f t="shared" si="0"/>
        <v/>
      </c>
      <c r="W23" s="329" t="str">
        <f t="shared" si="1"/>
        <v/>
      </c>
      <c r="X23" s="329" t="str">
        <f t="shared" si="2"/>
        <v/>
      </c>
      <c r="Y23" s="329" t="str">
        <f t="shared" si="3"/>
        <v>ü</v>
      </c>
    </row>
    <row r="24" spans="1:25" s="113" customFormat="1" ht="27.75" customHeight="1">
      <c r="A24" s="467">
        <f t="shared" si="4"/>
        <v>14</v>
      </c>
      <c r="B24" s="468">
        <v>1</v>
      </c>
      <c r="C24" s="469"/>
      <c r="D24" s="498" t="s">
        <v>762</v>
      </c>
      <c r="E24" s="486">
        <v>500000</v>
      </c>
      <c r="F24" s="467" t="s">
        <v>1658</v>
      </c>
      <c r="G24" s="468">
        <v>1</v>
      </c>
      <c r="H24" s="482">
        <v>0</v>
      </c>
      <c r="I24" s="482">
        <v>0</v>
      </c>
      <c r="J24" s="482">
        <v>0</v>
      </c>
      <c r="K24" s="483">
        <v>0</v>
      </c>
      <c r="L24" s="468">
        <v>1</v>
      </c>
      <c r="M24" s="482">
        <v>1</v>
      </c>
      <c r="N24" s="483">
        <v>1</v>
      </c>
      <c r="O24" s="468">
        <v>0</v>
      </c>
      <c r="P24" s="482">
        <v>1</v>
      </c>
      <c r="Q24" s="483">
        <v>1</v>
      </c>
      <c r="R24" s="468">
        <v>0</v>
      </c>
      <c r="S24" s="484">
        <v>0</v>
      </c>
      <c r="T24" s="467">
        <v>0</v>
      </c>
      <c r="U24" s="485" t="s">
        <v>1655</v>
      </c>
      <c r="V24" s="329" t="str">
        <f t="shared" si="0"/>
        <v/>
      </c>
      <c r="W24" s="329" t="str">
        <f t="shared" si="1"/>
        <v/>
      </c>
      <c r="X24" s="329" t="str">
        <f t="shared" si="2"/>
        <v/>
      </c>
      <c r="Y24" s="329" t="str">
        <f t="shared" si="3"/>
        <v>ü</v>
      </c>
    </row>
    <row r="25" spans="1:25" s="113" customFormat="1" ht="27.75" customHeight="1">
      <c r="A25" s="467">
        <f t="shared" si="4"/>
        <v>15</v>
      </c>
      <c r="B25" s="468">
        <v>1</v>
      </c>
      <c r="C25" s="469"/>
      <c r="D25" s="498" t="s">
        <v>763</v>
      </c>
      <c r="E25" s="486">
        <v>11000000</v>
      </c>
      <c r="F25" s="467" t="s">
        <v>1658</v>
      </c>
      <c r="G25" s="468">
        <v>1</v>
      </c>
      <c r="H25" s="482">
        <v>0</v>
      </c>
      <c r="I25" s="482">
        <v>0</v>
      </c>
      <c r="J25" s="482">
        <v>0</v>
      </c>
      <c r="K25" s="483">
        <v>0</v>
      </c>
      <c r="L25" s="468">
        <v>1</v>
      </c>
      <c r="M25" s="482">
        <v>1</v>
      </c>
      <c r="N25" s="483">
        <v>1</v>
      </c>
      <c r="O25" s="468">
        <v>0</v>
      </c>
      <c r="P25" s="482">
        <v>1</v>
      </c>
      <c r="Q25" s="483">
        <v>1</v>
      </c>
      <c r="R25" s="468">
        <v>0</v>
      </c>
      <c r="S25" s="484">
        <v>0</v>
      </c>
      <c r="T25" s="467">
        <v>0</v>
      </c>
      <c r="U25" s="485" t="s">
        <v>1655</v>
      </c>
      <c r="V25" s="329" t="str">
        <f t="shared" si="0"/>
        <v/>
      </c>
      <c r="W25" s="329" t="str">
        <f t="shared" si="1"/>
        <v/>
      </c>
      <c r="X25" s="329" t="str">
        <f t="shared" si="2"/>
        <v/>
      </c>
      <c r="Y25" s="329" t="str">
        <f t="shared" si="3"/>
        <v>ü</v>
      </c>
    </row>
    <row r="26" spans="1:25" s="113" customFormat="1" ht="28.5">
      <c r="A26" s="467"/>
      <c r="B26" s="468"/>
      <c r="C26" s="469" t="s">
        <v>764</v>
      </c>
      <c r="D26" s="410" t="s">
        <v>699</v>
      </c>
      <c r="E26" s="496">
        <v>19377400</v>
      </c>
      <c r="F26" s="467"/>
      <c r="G26" s="468"/>
      <c r="H26" s="482"/>
      <c r="I26" s="482"/>
      <c r="J26" s="482"/>
      <c r="K26" s="483"/>
      <c r="L26" s="468"/>
      <c r="M26" s="482"/>
      <c r="N26" s="483"/>
      <c r="O26" s="468"/>
      <c r="P26" s="482"/>
      <c r="Q26" s="483"/>
      <c r="R26" s="468"/>
      <c r="S26" s="484"/>
      <c r="T26" s="467"/>
      <c r="U26" s="485"/>
      <c r="V26" s="329" t="str">
        <f t="shared" si="0"/>
        <v/>
      </c>
      <c r="W26" s="329" t="str">
        <f t="shared" si="1"/>
        <v/>
      </c>
      <c r="X26" s="329" t="str">
        <f t="shared" si="2"/>
        <v/>
      </c>
      <c r="Y26" s="329" t="str">
        <f t="shared" si="3"/>
        <v/>
      </c>
    </row>
    <row r="27" spans="1:25" s="113" customFormat="1" ht="27.75" customHeight="1">
      <c r="A27" s="467">
        <v>16</v>
      </c>
      <c r="B27" s="468">
        <v>2</v>
      </c>
      <c r="C27" s="469"/>
      <c r="D27" s="470" t="s">
        <v>765</v>
      </c>
      <c r="E27" s="500">
        <v>7243000</v>
      </c>
      <c r="F27" s="472" t="s">
        <v>1658</v>
      </c>
      <c r="G27" s="473">
        <v>1</v>
      </c>
      <c r="H27" s="474">
        <v>0</v>
      </c>
      <c r="I27" s="474">
        <v>0</v>
      </c>
      <c r="J27" s="474">
        <v>0</v>
      </c>
      <c r="K27" s="475">
        <v>0</v>
      </c>
      <c r="L27" s="473">
        <v>1</v>
      </c>
      <c r="M27" s="474">
        <v>1</v>
      </c>
      <c r="N27" s="475">
        <v>1</v>
      </c>
      <c r="O27" s="473">
        <v>0</v>
      </c>
      <c r="P27" s="474">
        <v>1</v>
      </c>
      <c r="Q27" s="475">
        <v>1</v>
      </c>
      <c r="R27" s="473">
        <v>0</v>
      </c>
      <c r="S27" s="476">
        <v>0</v>
      </c>
      <c r="T27" s="472">
        <v>0</v>
      </c>
      <c r="U27" s="477" t="s">
        <v>559</v>
      </c>
      <c r="V27" s="329" t="str">
        <f t="shared" si="0"/>
        <v/>
      </c>
      <c r="W27" s="329" t="str">
        <f t="shared" si="1"/>
        <v/>
      </c>
      <c r="X27" s="329" t="str">
        <f t="shared" si="2"/>
        <v/>
      </c>
      <c r="Y27" s="329" t="str">
        <f t="shared" si="3"/>
        <v>ü</v>
      </c>
    </row>
    <row r="28" spans="1:25" s="113" customFormat="1" ht="27.75" customHeight="1">
      <c r="A28" s="467">
        <f t="shared" ref="A28:A33" si="5">A27+1</f>
        <v>17</v>
      </c>
      <c r="B28" s="468">
        <v>2</v>
      </c>
      <c r="C28" s="469"/>
      <c r="D28" s="470" t="s">
        <v>766</v>
      </c>
      <c r="E28" s="486">
        <v>5000000</v>
      </c>
      <c r="F28" s="467" t="s">
        <v>1658</v>
      </c>
      <c r="G28" s="468">
        <v>1</v>
      </c>
      <c r="H28" s="482">
        <v>0</v>
      </c>
      <c r="I28" s="482">
        <v>0</v>
      </c>
      <c r="J28" s="482">
        <v>0</v>
      </c>
      <c r="K28" s="483">
        <v>0</v>
      </c>
      <c r="L28" s="468">
        <v>1</v>
      </c>
      <c r="M28" s="482">
        <v>1</v>
      </c>
      <c r="N28" s="483">
        <v>1</v>
      </c>
      <c r="O28" s="468">
        <v>0</v>
      </c>
      <c r="P28" s="482">
        <v>1</v>
      </c>
      <c r="Q28" s="483">
        <v>1</v>
      </c>
      <c r="R28" s="468">
        <v>0</v>
      </c>
      <c r="S28" s="484">
        <v>0</v>
      </c>
      <c r="T28" s="467">
        <v>0</v>
      </c>
      <c r="U28" s="485" t="s">
        <v>1654</v>
      </c>
      <c r="V28" s="329" t="str">
        <f t="shared" si="0"/>
        <v/>
      </c>
      <c r="W28" s="329" t="str">
        <f t="shared" si="1"/>
        <v/>
      </c>
      <c r="X28" s="329" t="str">
        <f t="shared" si="2"/>
        <v/>
      </c>
      <c r="Y28" s="329" t="str">
        <f t="shared" si="3"/>
        <v>ü</v>
      </c>
    </row>
    <row r="29" spans="1:25" s="113" customFormat="1" ht="27.75" customHeight="1">
      <c r="A29" s="467">
        <f t="shared" si="5"/>
        <v>18</v>
      </c>
      <c r="B29" s="468">
        <v>2</v>
      </c>
      <c r="C29" s="469"/>
      <c r="D29" s="470" t="s">
        <v>767</v>
      </c>
      <c r="E29" s="486">
        <v>4500000</v>
      </c>
      <c r="F29" s="467" t="s">
        <v>1658</v>
      </c>
      <c r="G29" s="468">
        <v>1</v>
      </c>
      <c r="H29" s="482">
        <v>0</v>
      </c>
      <c r="I29" s="482">
        <v>0</v>
      </c>
      <c r="J29" s="482">
        <v>0</v>
      </c>
      <c r="K29" s="483">
        <v>0</v>
      </c>
      <c r="L29" s="468">
        <v>1</v>
      </c>
      <c r="M29" s="482">
        <v>1</v>
      </c>
      <c r="N29" s="483">
        <v>1</v>
      </c>
      <c r="O29" s="468">
        <v>0</v>
      </c>
      <c r="P29" s="482">
        <v>1</v>
      </c>
      <c r="Q29" s="483">
        <v>1</v>
      </c>
      <c r="R29" s="468">
        <v>0</v>
      </c>
      <c r="S29" s="484">
        <v>0</v>
      </c>
      <c r="T29" s="467">
        <v>0</v>
      </c>
      <c r="U29" s="485" t="s">
        <v>559</v>
      </c>
      <c r="V29" s="329" t="str">
        <f t="shared" si="0"/>
        <v/>
      </c>
      <c r="W29" s="329" t="str">
        <f t="shared" si="1"/>
        <v/>
      </c>
      <c r="X29" s="329" t="str">
        <f t="shared" si="2"/>
        <v/>
      </c>
      <c r="Y29" s="329" t="str">
        <f t="shared" si="3"/>
        <v>ü</v>
      </c>
    </row>
    <row r="30" spans="1:25" s="113" customFormat="1" ht="27.75" customHeight="1">
      <c r="A30" s="467">
        <f t="shared" si="5"/>
        <v>19</v>
      </c>
      <c r="B30" s="468">
        <v>2</v>
      </c>
      <c r="C30" s="469"/>
      <c r="D30" s="470" t="s">
        <v>768</v>
      </c>
      <c r="E30" s="500">
        <v>134400</v>
      </c>
      <c r="F30" s="472" t="s">
        <v>1659</v>
      </c>
      <c r="G30" s="473">
        <v>1</v>
      </c>
      <c r="H30" s="474">
        <v>1</v>
      </c>
      <c r="I30" s="474">
        <v>0</v>
      </c>
      <c r="J30" s="474">
        <v>0</v>
      </c>
      <c r="K30" s="474">
        <v>0</v>
      </c>
      <c r="L30" s="473">
        <v>1</v>
      </c>
      <c r="M30" s="474">
        <v>1</v>
      </c>
      <c r="N30" s="475">
        <v>1</v>
      </c>
      <c r="O30" s="473">
        <v>0</v>
      </c>
      <c r="P30" s="474">
        <v>1</v>
      </c>
      <c r="Q30" s="476">
        <v>1</v>
      </c>
      <c r="R30" s="501">
        <v>1</v>
      </c>
      <c r="S30" s="476">
        <v>1</v>
      </c>
      <c r="T30" s="472">
        <v>1</v>
      </c>
      <c r="U30" s="477" t="s">
        <v>592</v>
      </c>
      <c r="V30" s="329" t="str">
        <f t="shared" si="0"/>
        <v>ü</v>
      </c>
      <c r="W30" s="329" t="str">
        <f t="shared" si="1"/>
        <v/>
      </c>
      <c r="X30" s="329" t="str">
        <f t="shared" si="2"/>
        <v/>
      </c>
      <c r="Y30" s="329" t="str">
        <f t="shared" si="3"/>
        <v/>
      </c>
    </row>
    <row r="31" spans="1:25" s="113" customFormat="1" ht="27.75" customHeight="1">
      <c r="A31" s="467">
        <f t="shared" si="5"/>
        <v>20</v>
      </c>
      <c r="B31" s="468">
        <v>2</v>
      </c>
      <c r="C31" s="469"/>
      <c r="D31" s="470" t="s">
        <v>769</v>
      </c>
      <c r="E31" s="500">
        <v>1500000</v>
      </c>
      <c r="F31" s="472" t="s">
        <v>1658</v>
      </c>
      <c r="G31" s="473">
        <v>1</v>
      </c>
      <c r="H31" s="474">
        <v>0</v>
      </c>
      <c r="I31" s="474">
        <v>0</v>
      </c>
      <c r="J31" s="474">
        <v>0</v>
      </c>
      <c r="K31" s="475">
        <v>0</v>
      </c>
      <c r="L31" s="473">
        <v>1</v>
      </c>
      <c r="M31" s="474">
        <v>1</v>
      </c>
      <c r="N31" s="475">
        <v>1</v>
      </c>
      <c r="O31" s="473">
        <v>0</v>
      </c>
      <c r="P31" s="474">
        <v>1</v>
      </c>
      <c r="Q31" s="475">
        <v>1</v>
      </c>
      <c r="R31" s="473">
        <v>0</v>
      </c>
      <c r="S31" s="476">
        <v>0</v>
      </c>
      <c r="T31" s="472">
        <v>0</v>
      </c>
      <c r="U31" s="477" t="s">
        <v>1655</v>
      </c>
      <c r="V31" s="329" t="str">
        <f t="shared" si="0"/>
        <v/>
      </c>
      <c r="W31" s="329" t="str">
        <f t="shared" si="1"/>
        <v/>
      </c>
      <c r="X31" s="329" t="str">
        <f t="shared" si="2"/>
        <v/>
      </c>
      <c r="Y31" s="329" t="str">
        <f t="shared" si="3"/>
        <v>ü</v>
      </c>
    </row>
    <row r="32" spans="1:25" s="113" customFormat="1" ht="27.75" customHeight="1">
      <c r="A32" s="467">
        <f t="shared" si="5"/>
        <v>21</v>
      </c>
      <c r="B32" s="468">
        <v>2</v>
      </c>
      <c r="C32" s="469"/>
      <c r="D32" s="470" t="s">
        <v>770</v>
      </c>
      <c r="E32" s="500">
        <v>500000</v>
      </c>
      <c r="F32" s="472" t="s">
        <v>1658</v>
      </c>
      <c r="G32" s="473">
        <v>1</v>
      </c>
      <c r="H32" s="474">
        <v>0</v>
      </c>
      <c r="I32" s="474">
        <v>0</v>
      </c>
      <c r="J32" s="474">
        <v>0</v>
      </c>
      <c r="K32" s="475">
        <v>0</v>
      </c>
      <c r="L32" s="473">
        <v>1</v>
      </c>
      <c r="M32" s="474">
        <v>1</v>
      </c>
      <c r="N32" s="475">
        <v>1</v>
      </c>
      <c r="O32" s="473">
        <v>0</v>
      </c>
      <c r="P32" s="474">
        <v>1</v>
      </c>
      <c r="Q32" s="475">
        <v>1</v>
      </c>
      <c r="R32" s="473">
        <v>0</v>
      </c>
      <c r="S32" s="476">
        <v>0</v>
      </c>
      <c r="T32" s="472">
        <v>0</v>
      </c>
      <c r="U32" s="477" t="s">
        <v>559</v>
      </c>
      <c r="V32" s="329" t="str">
        <f t="shared" si="0"/>
        <v/>
      </c>
      <c r="W32" s="329" t="str">
        <f t="shared" si="1"/>
        <v/>
      </c>
      <c r="X32" s="329" t="str">
        <f t="shared" si="2"/>
        <v/>
      </c>
      <c r="Y32" s="329" t="str">
        <f t="shared" si="3"/>
        <v>ü</v>
      </c>
    </row>
    <row r="33" spans="1:25" s="113" customFormat="1" ht="27.75" customHeight="1">
      <c r="A33" s="467">
        <f t="shared" si="5"/>
        <v>22</v>
      </c>
      <c r="B33" s="468">
        <v>2</v>
      </c>
      <c r="C33" s="469"/>
      <c r="D33" s="470" t="s">
        <v>485</v>
      </c>
      <c r="E33" s="500">
        <v>500000</v>
      </c>
      <c r="F33" s="472" t="s">
        <v>1658</v>
      </c>
      <c r="G33" s="473">
        <v>1</v>
      </c>
      <c r="H33" s="474">
        <v>0</v>
      </c>
      <c r="I33" s="474">
        <v>0</v>
      </c>
      <c r="J33" s="474">
        <v>0</v>
      </c>
      <c r="K33" s="475">
        <v>0</v>
      </c>
      <c r="L33" s="473">
        <v>1</v>
      </c>
      <c r="M33" s="474">
        <v>1</v>
      </c>
      <c r="N33" s="475">
        <v>1</v>
      </c>
      <c r="O33" s="473">
        <v>0</v>
      </c>
      <c r="P33" s="474">
        <v>1</v>
      </c>
      <c r="Q33" s="475">
        <v>1</v>
      </c>
      <c r="R33" s="473">
        <v>0</v>
      </c>
      <c r="S33" s="476">
        <v>0</v>
      </c>
      <c r="T33" s="472">
        <v>0</v>
      </c>
      <c r="U33" s="477" t="s">
        <v>559</v>
      </c>
      <c r="V33" s="329" t="str">
        <f t="shared" si="0"/>
        <v/>
      </c>
      <c r="W33" s="329" t="str">
        <f t="shared" si="1"/>
        <v/>
      </c>
      <c r="X33" s="329" t="str">
        <f t="shared" si="2"/>
        <v/>
      </c>
      <c r="Y33" s="329" t="str">
        <f t="shared" si="3"/>
        <v>ü</v>
      </c>
    </row>
    <row r="34" spans="1:25" s="113" customFormat="1" ht="27.75" customHeight="1">
      <c r="A34" s="467"/>
      <c r="B34" s="468"/>
      <c r="C34" s="469"/>
      <c r="D34" s="410" t="s">
        <v>486</v>
      </c>
      <c r="E34" s="496">
        <v>8700000</v>
      </c>
      <c r="F34" s="467"/>
      <c r="G34" s="468"/>
      <c r="H34" s="482"/>
      <c r="I34" s="482"/>
      <c r="J34" s="482"/>
      <c r="K34" s="483"/>
      <c r="L34" s="468"/>
      <c r="M34" s="482"/>
      <c r="N34" s="483"/>
      <c r="O34" s="468"/>
      <c r="P34" s="482"/>
      <c r="Q34" s="483"/>
      <c r="R34" s="468"/>
      <c r="S34" s="484"/>
      <c r="T34" s="467"/>
      <c r="U34" s="485"/>
      <c r="V34" s="329" t="str">
        <f t="shared" si="0"/>
        <v/>
      </c>
      <c r="W34" s="329" t="str">
        <f t="shared" si="1"/>
        <v/>
      </c>
      <c r="X34" s="329" t="str">
        <f t="shared" si="2"/>
        <v/>
      </c>
      <c r="Y34" s="329" t="str">
        <f t="shared" si="3"/>
        <v/>
      </c>
    </row>
    <row r="35" spans="1:25" s="113" customFormat="1" ht="27.75" customHeight="1">
      <c r="A35" s="467">
        <v>23</v>
      </c>
      <c r="B35" s="468">
        <v>2</v>
      </c>
      <c r="C35" s="469"/>
      <c r="D35" s="494" t="s">
        <v>487</v>
      </c>
      <c r="E35" s="486">
        <v>4000000</v>
      </c>
      <c r="F35" s="467" t="s">
        <v>1658</v>
      </c>
      <c r="G35" s="468">
        <v>1</v>
      </c>
      <c r="H35" s="482">
        <v>0</v>
      </c>
      <c r="I35" s="482">
        <v>0</v>
      </c>
      <c r="J35" s="482">
        <v>0</v>
      </c>
      <c r="K35" s="483">
        <v>0</v>
      </c>
      <c r="L35" s="468">
        <v>1</v>
      </c>
      <c r="M35" s="482">
        <v>1</v>
      </c>
      <c r="N35" s="483">
        <v>1</v>
      </c>
      <c r="O35" s="468">
        <v>0</v>
      </c>
      <c r="P35" s="482">
        <v>1</v>
      </c>
      <c r="Q35" s="483">
        <v>1</v>
      </c>
      <c r="R35" s="468">
        <v>0</v>
      </c>
      <c r="S35" s="484">
        <v>0</v>
      </c>
      <c r="T35" s="467">
        <v>0</v>
      </c>
      <c r="U35" s="485" t="s">
        <v>593</v>
      </c>
      <c r="V35" s="329" t="str">
        <f t="shared" si="0"/>
        <v/>
      </c>
      <c r="W35" s="329" t="str">
        <f t="shared" si="1"/>
        <v/>
      </c>
      <c r="X35" s="329" t="str">
        <f t="shared" si="2"/>
        <v/>
      </c>
      <c r="Y35" s="329" t="str">
        <f t="shared" si="3"/>
        <v>ü</v>
      </c>
    </row>
    <row r="36" spans="1:25" s="113" customFormat="1" ht="27.75" customHeight="1">
      <c r="A36" s="467">
        <f>A35+1</f>
        <v>24</v>
      </c>
      <c r="B36" s="468">
        <v>2</v>
      </c>
      <c r="C36" s="469"/>
      <c r="D36" s="494" t="s">
        <v>1874</v>
      </c>
      <c r="E36" s="486">
        <v>2100000</v>
      </c>
      <c r="F36" s="467" t="s">
        <v>1659</v>
      </c>
      <c r="G36" s="468">
        <v>1</v>
      </c>
      <c r="H36" s="482">
        <v>1</v>
      </c>
      <c r="I36" s="482">
        <v>0</v>
      </c>
      <c r="J36" s="482">
        <v>0</v>
      </c>
      <c r="K36" s="482">
        <v>0</v>
      </c>
      <c r="L36" s="468">
        <v>1</v>
      </c>
      <c r="M36" s="482">
        <v>1</v>
      </c>
      <c r="N36" s="483">
        <v>1</v>
      </c>
      <c r="O36" s="468">
        <v>0</v>
      </c>
      <c r="P36" s="482">
        <v>1</v>
      </c>
      <c r="Q36" s="484">
        <v>1</v>
      </c>
      <c r="R36" s="499">
        <v>1</v>
      </c>
      <c r="S36" s="484">
        <v>1</v>
      </c>
      <c r="T36" s="467">
        <v>1</v>
      </c>
      <c r="U36" s="485" t="s">
        <v>594</v>
      </c>
      <c r="V36" s="329" t="str">
        <f t="shared" si="0"/>
        <v>ü</v>
      </c>
      <c r="W36" s="329" t="str">
        <f t="shared" si="1"/>
        <v/>
      </c>
      <c r="X36" s="329" t="str">
        <f t="shared" si="2"/>
        <v/>
      </c>
      <c r="Y36" s="329" t="str">
        <f t="shared" si="3"/>
        <v/>
      </c>
    </row>
    <row r="37" spans="1:25" s="113" customFormat="1" ht="27.75" customHeight="1">
      <c r="A37" s="467">
        <f>A36+1</f>
        <v>25</v>
      </c>
      <c r="B37" s="468">
        <v>2</v>
      </c>
      <c r="C37" s="469"/>
      <c r="D37" s="494" t="s">
        <v>1875</v>
      </c>
      <c r="E37" s="500">
        <v>2600000</v>
      </c>
      <c r="F37" s="472" t="s">
        <v>1658</v>
      </c>
      <c r="G37" s="473">
        <v>1</v>
      </c>
      <c r="H37" s="474">
        <v>0</v>
      </c>
      <c r="I37" s="474">
        <v>0</v>
      </c>
      <c r="J37" s="474">
        <v>0</v>
      </c>
      <c r="K37" s="475">
        <v>0</v>
      </c>
      <c r="L37" s="473">
        <v>1</v>
      </c>
      <c r="M37" s="474">
        <v>1</v>
      </c>
      <c r="N37" s="475">
        <v>1</v>
      </c>
      <c r="O37" s="473">
        <v>0</v>
      </c>
      <c r="P37" s="474">
        <v>1</v>
      </c>
      <c r="Q37" s="475">
        <v>1</v>
      </c>
      <c r="R37" s="473">
        <v>0</v>
      </c>
      <c r="S37" s="476">
        <v>0</v>
      </c>
      <c r="T37" s="472">
        <v>0</v>
      </c>
      <c r="U37" s="477" t="s">
        <v>595</v>
      </c>
      <c r="V37" s="329" t="str">
        <f t="shared" si="0"/>
        <v/>
      </c>
      <c r="W37" s="329" t="str">
        <f t="shared" si="1"/>
        <v/>
      </c>
      <c r="X37" s="329" t="str">
        <f t="shared" si="2"/>
        <v/>
      </c>
      <c r="Y37" s="329" t="str">
        <f t="shared" si="3"/>
        <v>ü</v>
      </c>
    </row>
    <row r="38" spans="1:25" s="113" customFormat="1" ht="28.5">
      <c r="A38" s="467"/>
      <c r="B38" s="468"/>
      <c r="C38" s="469" t="s">
        <v>1876</v>
      </c>
      <c r="D38" s="410" t="s">
        <v>1877</v>
      </c>
      <c r="E38" s="496">
        <v>24783000</v>
      </c>
      <c r="F38" s="467"/>
      <c r="G38" s="468"/>
      <c r="H38" s="482"/>
      <c r="I38" s="482"/>
      <c r="J38" s="482"/>
      <c r="K38" s="483"/>
      <c r="L38" s="468"/>
      <c r="M38" s="482"/>
      <c r="N38" s="483"/>
      <c r="O38" s="468"/>
      <c r="P38" s="482"/>
      <c r="Q38" s="483"/>
      <c r="R38" s="468"/>
      <c r="S38" s="484"/>
      <c r="T38" s="467"/>
      <c r="U38" s="485"/>
      <c r="V38" s="329" t="str">
        <f t="shared" si="0"/>
        <v/>
      </c>
      <c r="W38" s="329" t="str">
        <f t="shared" si="1"/>
        <v/>
      </c>
      <c r="X38" s="329" t="str">
        <f t="shared" si="2"/>
        <v/>
      </c>
      <c r="Y38" s="329" t="str">
        <f t="shared" si="3"/>
        <v/>
      </c>
    </row>
    <row r="39" spans="1:25" s="113" customFormat="1" ht="27.75" customHeight="1">
      <c r="A39" s="467">
        <v>26</v>
      </c>
      <c r="B39" s="468">
        <v>3</v>
      </c>
      <c r="C39" s="469"/>
      <c r="D39" s="470" t="s">
        <v>1878</v>
      </c>
      <c r="E39" s="500">
        <v>6245000</v>
      </c>
      <c r="F39" s="472" t="s">
        <v>1658</v>
      </c>
      <c r="G39" s="473">
        <v>1</v>
      </c>
      <c r="H39" s="474">
        <v>0</v>
      </c>
      <c r="I39" s="474">
        <v>0</v>
      </c>
      <c r="J39" s="474">
        <v>0</v>
      </c>
      <c r="K39" s="475">
        <v>0</v>
      </c>
      <c r="L39" s="473">
        <v>1</v>
      </c>
      <c r="M39" s="474">
        <v>1</v>
      </c>
      <c r="N39" s="475">
        <v>1</v>
      </c>
      <c r="O39" s="473">
        <v>0</v>
      </c>
      <c r="P39" s="474">
        <v>1</v>
      </c>
      <c r="Q39" s="475">
        <v>1</v>
      </c>
      <c r="R39" s="473">
        <v>0</v>
      </c>
      <c r="S39" s="476">
        <v>0</v>
      </c>
      <c r="T39" s="472">
        <v>0</v>
      </c>
      <c r="U39" s="477" t="s">
        <v>1054</v>
      </c>
      <c r="V39" s="329" t="str">
        <f t="shared" si="0"/>
        <v/>
      </c>
      <c r="W39" s="329" t="str">
        <f t="shared" si="1"/>
        <v/>
      </c>
      <c r="X39" s="329" t="str">
        <f t="shared" si="2"/>
        <v/>
      </c>
      <c r="Y39" s="329" t="str">
        <f t="shared" si="3"/>
        <v>ü</v>
      </c>
    </row>
    <row r="40" spans="1:25" s="113" customFormat="1" ht="27.75" customHeight="1">
      <c r="A40" s="467">
        <f t="shared" ref="A40:A46" si="6">A39+1</f>
        <v>27</v>
      </c>
      <c r="B40" s="468">
        <v>3</v>
      </c>
      <c r="C40" s="469"/>
      <c r="D40" s="502" t="s">
        <v>1124</v>
      </c>
      <c r="E40" s="503">
        <v>7490000</v>
      </c>
      <c r="F40" s="467" t="s">
        <v>1658</v>
      </c>
      <c r="G40" s="468">
        <v>1</v>
      </c>
      <c r="H40" s="482">
        <v>0</v>
      </c>
      <c r="I40" s="482">
        <v>0</v>
      </c>
      <c r="J40" s="482">
        <v>0</v>
      </c>
      <c r="K40" s="483">
        <v>0</v>
      </c>
      <c r="L40" s="468">
        <v>1</v>
      </c>
      <c r="M40" s="482">
        <v>1</v>
      </c>
      <c r="N40" s="483">
        <v>1</v>
      </c>
      <c r="O40" s="468">
        <v>0</v>
      </c>
      <c r="P40" s="482">
        <v>1</v>
      </c>
      <c r="Q40" s="483">
        <v>1</v>
      </c>
      <c r="R40" s="468">
        <v>0</v>
      </c>
      <c r="S40" s="484">
        <v>0</v>
      </c>
      <c r="T40" s="467">
        <v>0</v>
      </c>
      <c r="U40" s="485" t="s">
        <v>1126</v>
      </c>
      <c r="V40" s="329" t="str">
        <f t="shared" ref="V40:V71" si="7">IF($F40="Y",$Z$4,"")</f>
        <v/>
      </c>
      <c r="W40" s="329" t="str">
        <f t="shared" ref="W40:W71" si="8">IF(F40="F",$Z$4,"")</f>
        <v/>
      </c>
      <c r="X40" s="329" t="str">
        <f t="shared" ref="X40:X71" si="9">IF(F40="L",$Z$4,"")</f>
        <v/>
      </c>
      <c r="Y40" s="329" t="str">
        <f t="shared" ref="Y40:Y71" si="10">IF(F40="N",$Z$4,"")</f>
        <v>ü</v>
      </c>
    </row>
    <row r="41" spans="1:25" s="113" customFormat="1" ht="27.75" customHeight="1">
      <c r="A41" s="467">
        <f t="shared" si="6"/>
        <v>28</v>
      </c>
      <c r="B41" s="468">
        <v>3</v>
      </c>
      <c r="C41" s="469"/>
      <c r="D41" s="502" t="s">
        <v>1125</v>
      </c>
      <c r="E41" s="503">
        <v>3739200</v>
      </c>
      <c r="F41" s="467" t="s">
        <v>1658</v>
      </c>
      <c r="G41" s="468">
        <v>1</v>
      </c>
      <c r="H41" s="482">
        <v>0</v>
      </c>
      <c r="I41" s="482">
        <v>0</v>
      </c>
      <c r="J41" s="482">
        <v>0</v>
      </c>
      <c r="K41" s="483">
        <v>0</v>
      </c>
      <c r="L41" s="468">
        <v>1</v>
      </c>
      <c r="M41" s="482">
        <v>1</v>
      </c>
      <c r="N41" s="483">
        <v>1</v>
      </c>
      <c r="O41" s="468">
        <v>0</v>
      </c>
      <c r="P41" s="482">
        <v>1</v>
      </c>
      <c r="Q41" s="483">
        <v>1</v>
      </c>
      <c r="R41" s="468">
        <v>0</v>
      </c>
      <c r="S41" s="484">
        <v>0</v>
      </c>
      <c r="T41" s="467">
        <v>0</v>
      </c>
      <c r="U41" s="485" t="s">
        <v>1126</v>
      </c>
      <c r="V41" s="329" t="str">
        <f t="shared" si="7"/>
        <v/>
      </c>
      <c r="W41" s="329" t="str">
        <f t="shared" si="8"/>
        <v/>
      </c>
      <c r="X41" s="329" t="str">
        <f t="shared" si="9"/>
        <v/>
      </c>
      <c r="Y41" s="329" t="str">
        <f t="shared" si="10"/>
        <v>ü</v>
      </c>
    </row>
    <row r="42" spans="1:25" s="113" customFormat="1" ht="27.75" customHeight="1">
      <c r="A42" s="467">
        <f t="shared" si="6"/>
        <v>29</v>
      </c>
      <c r="B42" s="468">
        <v>3</v>
      </c>
      <c r="C42" s="469"/>
      <c r="D42" s="470" t="s">
        <v>1881</v>
      </c>
      <c r="E42" s="504">
        <v>2063600</v>
      </c>
      <c r="F42" s="472" t="s">
        <v>1658</v>
      </c>
      <c r="G42" s="473">
        <v>1</v>
      </c>
      <c r="H42" s="474">
        <v>0</v>
      </c>
      <c r="I42" s="474">
        <v>0</v>
      </c>
      <c r="J42" s="474">
        <v>0</v>
      </c>
      <c r="K42" s="475">
        <v>0</v>
      </c>
      <c r="L42" s="473">
        <v>1</v>
      </c>
      <c r="M42" s="474">
        <v>1</v>
      </c>
      <c r="N42" s="475">
        <v>1</v>
      </c>
      <c r="O42" s="473">
        <v>0</v>
      </c>
      <c r="P42" s="474">
        <v>1</v>
      </c>
      <c r="Q42" s="475">
        <v>1</v>
      </c>
      <c r="R42" s="473">
        <v>0</v>
      </c>
      <c r="S42" s="476">
        <v>0</v>
      </c>
      <c r="T42" s="472">
        <v>0</v>
      </c>
      <c r="U42" s="477" t="s">
        <v>1655</v>
      </c>
      <c r="V42" s="329" t="str">
        <f t="shared" si="7"/>
        <v/>
      </c>
      <c r="W42" s="329" t="str">
        <f t="shared" si="8"/>
        <v/>
      </c>
      <c r="X42" s="329" t="str">
        <f t="shared" si="9"/>
        <v/>
      </c>
      <c r="Y42" s="329" t="str">
        <f t="shared" si="10"/>
        <v>ü</v>
      </c>
    </row>
    <row r="43" spans="1:25" s="113" customFormat="1" ht="27.75" customHeight="1">
      <c r="A43" s="467">
        <f t="shared" si="6"/>
        <v>30</v>
      </c>
      <c r="B43" s="468">
        <v>3</v>
      </c>
      <c r="C43" s="469"/>
      <c r="D43" s="470" t="s">
        <v>1882</v>
      </c>
      <c r="E43" s="504">
        <v>3286800</v>
      </c>
      <c r="F43" s="472" t="s">
        <v>1658</v>
      </c>
      <c r="G43" s="473">
        <v>1</v>
      </c>
      <c r="H43" s="474">
        <v>0</v>
      </c>
      <c r="I43" s="474">
        <v>0</v>
      </c>
      <c r="J43" s="474">
        <v>0</v>
      </c>
      <c r="K43" s="475">
        <v>0</v>
      </c>
      <c r="L43" s="473">
        <v>1</v>
      </c>
      <c r="M43" s="474">
        <v>1</v>
      </c>
      <c r="N43" s="475">
        <v>1</v>
      </c>
      <c r="O43" s="473">
        <v>0</v>
      </c>
      <c r="P43" s="474">
        <v>1</v>
      </c>
      <c r="Q43" s="475">
        <v>1</v>
      </c>
      <c r="R43" s="473">
        <v>0</v>
      </c>
      <c r="S43" s="476">
        <v>0</v>
      </c>
      <c r="T43" s="472">
        <v>0</v>
      </c>
      <c r="U43" s="477" t="s">
        <v>1655</v>
      </c>
      <c r="V43" s="329" t="str">
        <f t="shared" si="7"/>
        <v/>
      </c>
      <c r="W43" s="329" t="str">
        <f t="shared" si="8"/>
        <v/>
      </c>
      <c r="X43" s="329" t="str">
        <f t="shared" si="9"/>
        <v/>
      </c>
      <c r="Y43" s="329" t="str">
        <f t="shared" si="10"/>
        <v>ü</v>
      </c>
    </row>
    <row r="44" spans="1:25" s="113" customFormat="1" ht="27.75" customHeight="1">
      <c r="A44" s="467">
        <f t="shared" si="6"/>
        <v>31</v>
      </c>
      <c r="B44" s="468">
        <v>3</v>
      </c>
      <c r="C44" s="469"/>
      <c r="D44" s="470" t="s">
        <v>1883</v>
      </c>
      <c r="E44" s="504">
        <v>758400</v>
      </c>
      <c r="F44" s="472" t="s">
        <v>1658</v>
      </c>
      <c r="G44" s="473">
        <v>1</v>
      </c>
      <c r="H44" s="474">
        <v>0</v>
      </c>
      <c r="I44" s="474">
        <v>0</v>
      </c>
      <c r="J44" s="474">
        <v>0</v>
      </c>
      <c r="K44" s="475">
        <v>0</v>
      </c>
      <c r="L44" s="473">
        <v>1</v>
      </c>
      <c r="M44" s="474">
        <v>1</v>
      </c>
      <c r="N44" s="475">
        <v>1</v>
      </c>
      <c r="O44" s="473">
        <v>0</v>
      </c>
      <c r="P44" s="474">
        <v>1</v>
      </c>
      <c r="Q44" s="475">
        <v>1</v>
      </c>
      <c r="R44" s="473">
        <v>0</v>
      </c>
      <c r="S44" s="476">
        <v>0</v>
      </c>
      <c r="T44" s="472">
        <v>0</v>
      </c>
      <c r="U44" s="477" t="s">
        <v>1655</v>
      </c>
      <c r="V44" s="329" t="str">
        <f t="shared" si="7"/>
        <v/>
      </c>
      <c r="W44" s="329" t="str">
        <f t="shared" si="8"/>
        <v/>
      </c>
      <c r="X44" s="329" t="str">
        <f t="shared" si="9"/>
        <v/>
      </c>
      <c r="Y44" s="329" t="str">
        <f t="shared" si="10"/>
        <v>ü</v>
      </c>
    </row>
    <row r="45" spans="1:25" s="113" customFormat="1" ht="27.75" customHeight="1">
      <c r="A45" s="467">
        <f t="shared" si="6"/>
        <v>32</v>
      </c>
      <c r="B45" s="468">
        <v>3</v>
      </c>
      <c r="C45" s="469"/>
      <c r="D45" s="502" t="s">
        <v>1884</v>
      </c>
      <c r="E45" s="505">
        <v>1150000</v>
      </c>
      <c r="F45" s="472" t="s">
        <v>1657</v>
      </c>
      <c r="G45" s="473">
        <v>1</v>
      </c>
      <c r="H45" s="474">
        <v>1</v>
      </c>
      <c r="I45" s="474">
        <v>0</v>
      </c>
      <c r="J45" s="474">
        <v>0</v>
      </c>
      <c r="K45" s="475">
        <v>0</v>
      </c>
      <c r="L45" s="473">
        <v>1</v>
      </c>
      <c r="M45" s="474">
        <v>1</v>
      </c>
      <c r="N45" s="475">
        <v>1</v>
      </c>
      <c r="O45" s="473">
        <v>0</v>
      </c>
      <c r="P45" s="474">
        <v>1</v>
      </c>
      <c r="Q45" s="475">
        <v>1</v>
      </c>
      <c r="R45" s="473">
        <v>1</v>
      </c>
      <c r="S45" s="476">
        <v>1</v>
      </c>
      <c r="T45" s="472">
        <v>1</v>
      </c>
      <c r="U45" s="506" t="s">
        <v>351</v>
      </c>
      <c r="V45" s="329" t="str">
        <f t="shared" si="7"/>
        <v/>
      </c>
      <c r="W45" s="329" t="str">
        <f t="shared" si="8"/>
        <v>ü</v>
      </c>
      <c r="X45" s="329" t="str">
        <f t="shared" si="9"/>
        <v/>
      </c>
      <c r="Y45" s="329" t="str">
        <f t="shared" si="10"/>
        <v/>
      </c>
    </row>
    <row r="46" spans="1:25" s="113" customFormat="1" ht="27.75" customHeight="1">
      <c r="A46" s="467">
        <f t="shared" si="6"/>
        <v>33</v>
      </c>
      <c r="B46" s="468">
        <v>3</v>
      </c>
      <c r="C46" s="469"/>
      <c r="D46" s="470" t="s">
        <v>1885</v>
      </c>
      <c r="E46" s="504">
        <v>50000</v>
      </c>
      <c r="F46" s="472" t="s">
        <v>1658</v>
      </c>
      <c r="G46" s="473">
        <v>1</v>
      </c>
      <c r="H46" s="474">
        <v>0</v>
      </c>
      <c r="I46" s="474">
        <v>0</v>
      </c>
      <c r="J46" s="474">
        <v>0</v>
      </c>
      <c r="K46" s="475">
        <v>0</v>
      </c>
      <c r="L46" s="473">
        <v>1</v>
      </c>
      <c r="M46" s="474">
        <v>1</v>
      </c>
      <c r="N46" s="475">
        <v>1</v>
      </c>
      <c r="O46" s="473">
        <v>0</v>
      </c>
      <c r="P46" s="474">
        <v>1</v>
      </c>
      <c r="Q46" s="475">
        <v>1</v>
      </c>
      <c r="R46" s="473">
        <v>0</v>
      </c>
      <c r="S46" s="476">
        <v>0</v>
      </c>
      <c r="T46" s="472">
        <v>0</v>
      </c>
      <c r="U46" s="477" t="s">
        <v>596</v>
      </c>
      <c r="V46" s="329" t="str">
        <f t="shared" si="7"/>
        <v/>
      </c>
      <c r="W46" s="329" t="str">
        <f t="shared" si="8"/>
        <v/>
      </c>
      <c r="X46" s="329" t="str">
        <f t="shared" si="9"/>
        <v/>
      </c>
      <c r="Y46" s="329" t="str">
        <f t="shared" si="10"/>
        <v>ü</v>
      </c>
    </row>
    <row r="47" spans="1:25" s="113" customFormat="1" ht="42.75">
      <c r="A47" s="467"/>
      <c r="B47" s="468"/>
      <c r="C47" s="507" t="s">
        <v>698</v>
      </c>
      <c r="D47" s="410" t="s">
        <v>1886</v>
      </c>
      <c r="E47" s="496">
        <v>42478250</v>
      </c>
      <c r="F47" s="467"/>
      <c r="G47" s="468"/>
      <c r="H47" s="482"/>
      <c r="I47" s="482"/>
      <c r="J47" s="482"/>
      <c r="K47" s="483"/>
      <c r="L47" s="468"/>
      <c r="M47" s="482"/>
      <c r="N47" s="483"/>
      <c r="O47" s="468"/>
      <c r="P47" s="482"/>
      <c r="Q47" s="483"/>
      <c r="R47" s="468"/>
      <c r="S47" s="484"/>
      <c r="T47" s="467"/>
      <c r="U47" s="485"/>
      <c r="V47" s="329" t="str">
        <f t="shared" si="7"/>
        <v/>
      </c>
      <c r="W47" s="329" t="str">
        <f t="shared" si="8"/>
        <v/>
      </c>
      <c r="X47" s="329" t="str">
        <f t="shared" si="9"/>
        <v/>
      </c>
      <c r="Y47" s="329" t="str">
        <f t="shared" si="10"/>
        <v/>
      </c>
    </row>
    <row r="48" spans="1:25" s="113" customFormat="1" ht="27.75" customHeight="1">
      <c r="A48" s="467">
        <v>34</v>
      </c>
      <c r="B48" s="468">
        <v>4</v>
      </c>
      <c r="C48" s="469"/>
      <c r="D48" s="508" t="s">
        <v>1887</v>
      </c>
      <c r="E48" s="503">
        <v>564600</v>
      </c>
      <c r="F48" s="467" t="s">
        <v>1657</v>
      </c>
      <c r="G48" s="468">
        <v>1</v>
      </c>
      <c r="H48" s="482">
        <v>1</v>
      </c>
      <c r="I48" s="482">
        <v>0</v>
      </c>
      <c r="J48" s="482">
        <v>0</v>
      </c>
      <c r="K48" s="483">
        <v>0</v>
      </c>
      <c r="L48" s="468">
        <v>1</v>
      </c>
      <c r="M48" s="482">
        <v>1</v>
      </c>
      <c r="N48" s="483">
        <v>1</v>
      </c>
      <c r="O48" s="468">
        <v>0</v>
      </c>
      <c r="P48" s="482">
        <v>1</v>
      </c>
      <c r="Q48" s="483">
        <v>1</v>
      </c>
      <c r="R48" s="468">
        <v>1</v>
      </c>
      <c r="S48" s="484">
        <v>1</v>
      </c>
      <c r="T48" s="467">
        <v>1</v>
      </c>
      <c r="U48" s="509" t="s">
        <v>351</v>
      </c>
      <c r="V48" s="329" t="str">
        <f t="shared" si="7"/>
        <v/>
      </c>
      <c r="W48" s="329" t="str">
        <f t="shared" si="8"/>
        <v>ü</v>
      </c>
      <c r="X48" s="329" t="str">
        <f t="shared" si="9"/>
        <v/>
      </c>
      <c r="Y48" s="329" t="str">
        <f t="shared" si="10"/>
        <v/>
      </c>
    </row>
    <row r="49" spans="1:25" s="113" customFormat="1" ht="27.75" customHeight="1">
      <c r="A49" s="467">
        <f t="shared" ref="A49:A57" si="11">A48+1</f>
        <v>35</v>
      </c>
      <c r="B49" s="468">
        <v>4</v>
      </c>
      <c r="C49" s="469"/>
      <c r="D49" s="470" t="s">
        <v>1879</v>
      </c>
      <c r="E49" s="500">
        <v>1304500</v>
      </c>
      <c r="F49" s="472" t="s">
        <v>1659</v>
      </c>
      <c r="G49" s="473">
        <v>1</v>
      </c>
      <c r="H49" s="474">
        <v>1</v>
      </c>
      <c r="I49" s="474">
        <v>0</v>
      </c>
      <c r="J49" s="474">
        <v>0</v>
      </c>
      <c r="K49" s="474">
        <v>0</v>
      </c>
      <c r="L49" s="473">
        <v>1</v>
      </c>
      <c r="M49" s="474">
        <v>1</v>
      </c>
      <c r="N49" s="475">
        <v>1</v>
      </c>
      <c r="O49" s="473">
        <v>0</v>
      </c>
      <c r="P49" s="474">
        <v>1</v>
      </c>
      <c r="Q49" s="476">
        <v>1</v>
      </c>
      <c r="R49" s="501">
        <v>1</v>
      </c>
      <c r="S49" s="476">
        <v>1</v>
      </c>
      <c r="T49" s="472">
        <v>1</v>
      </c>
      <c r="U49" s="477" t="s">
        <v>597</v>
      </c>
      <c r="V49" s="329" t="str">
        <f t="shared" si="7"/>
        <v>ü</v>
      </c>
      <c r="W49" s="329" t="str">
        <f t="shared" si="8"/>
        <v/>
      </c>
      <c r="X49" s="329" t="str">
        <f t="shared" si="9"/>
        <v/>
      </c>
      <c r="Y49" s="329" t="str">
        <f t="shared" si="10"/>
        <v/>
      </c>
    </row>
    <row r="50" spans="1:25" s="113" customFormat="1" ht="27.75" customHeight="1">
      <c r="A50" s="467">
        <f t="shared" si="11"/>
        <v>36</v>
      </c>
      <c r="B50" s="468">
        <v>4</v>
      </c>
      <c r="C50" s="469"/>
      <c r="D50" s="494" t="s">
        <v>1880</v>
      </c>
      <c r="E50" s="486">
        <v>285000</v>
      </c>
      <c r="F50" s="467" t="s">
        <v>1658</v>
      </c>
      <c r="G50" s="468">
        <v>1</v>
      </c>
      <c r="H50" s="482">
        <v>0</v>
      </c>
      <c r="I50" s="482">
        <v>0</v>
      </c>
      <c r="J50" s="482">
        <v>0</v>
      </c>
      <c r="K50" s="483">
        <v>0</v>
      </c>
      <c r="L50" s="468">
        <v>1</v>
      </c>
      <c r="M50" s="482">
        <v>1</v>
      </c>
      <c r="N50" s="483">
        <v>1</v>
      </c>
      <c r="O50" s="468">
        <v>0</v>
      </c>
      <c r="P50" s="482">
        <v>1</v>
      </c>
      <c r="Q50" s="483">
        <v>1</v>
      </c>
      <c r="R50" s="468">
        <v>0</v>
      </c>
      <c r="S50" s="484">
        <v>0</v>
      </c>
      <c r="T50" s="467">
        <v>0</v>
      </c>
      <c r="U50" s="485" t="s">
        <v>1849</v>
      </c>
      <c r="V50" s="329" t="str">
        <f t="shared" si="7"/>
        <v/>
      </c>
      <c r="W50" s="329" t="str">
        <f t="shared" si="8"/>
        <v/>
      </c>
      <c r="X50" s="329" t="str">
        <f t="shared" si="9"/>
        <v/>
      </c>
      <c r="Y50" s="329" t="str">
        <f t="shared" si="10"/>
        <v>ü</v>
      </c>
    </row>
    <row r="51" spans="1:25" s="113" customFormat="1" ht="27.75" customHeight="1">
      <c r="A51" s="467">
        <f t="shared" si="11"/>
        <v>37</v>
      </c>
      <c r="B51" s="468">
        <v>4</v>
      </c>
      <c r="C51" s="469"/>
      <c r="D51" s="494" t="s">
        <v>1888</v>
      </c>
      <c r="E51" s="486">
        <v>615000</v>
      </c>
      <c r="F51" s="467" t="s">
        <v>1659</v>
      </c>
      <c r="G51" s="468">
        <v>1</v>
      </c>
      <c r="H51" s="482">
        <v>1</v>
      </c>
      <c r="I51" s="482">
        <v>0</v>
      </c>
      <c r="J51" s="482">
        <v>0</v>
      </c>
      <c r="K51" s="482">
        <v>0</v>
      </c>
      <c r="L51" s="468">
        <v>1</v>
      </c>
      <c r="M51" s="482">
        <v>1</v>
      </c>
      <c r="N51" s="483">
        <v>1</v>
      </c>
      <c r="O51" s="468">
        <v>0</v>
      </c>
      <c r="P51" s="482">
        <v>1</v>
      </c>
      <c r="Q51" s="484">
        <v>1</v>
      </c>
      <c r="R51" s="499">
        <v>1</v>
      </c>
      <c r="S51" s="484">
        <v>1</v>
      </c>
      <c r="T51" s="467">
        <v>1</v>
      </c>
      <c r="U51" s="485" t="s">
        <v>578</v>
      </c>
      <c r="V51" s="329" t="str">
        <f t="shared" si="7"/>
        <v>ü</v>
      </c>
      <c r="W51" s="329" t="str">
        <f t="shared" si="8"/>
        <v/>
      </c>
      <c r="X51" s="329" t="str">
        <f t="shared" si="9"/>
        <v/>
      </c>
      <c r="Y51" s="329" t="str">
        <f t="shared" si="10"/>
        <v/>
      </c>
    </row>
    <row r="52" spans="1:25" s="113" customFormat="1" ht="27.75" customHeight="1">
      <c r="A52" s="467">
        <f t="shared" si="11"/>
        <v>38</v>
      </c>
      <c r="B52" s="468">
        <v>4</v>
      </c>
      <c r="C52" s="469"/>
      <c r="D52" s="494" t="s">
        <v>1889</v>
      </c>
      <c r="E52" s="486">
        <v>30000000</v>
      </c>
      <c r="F52" s="467" t="s">
        <v>1658</v>
      </c>
      <c r="G52" s="468">
        <v>1</v>
      </c>
      <c r="H52" s="482">
        <v>0</v>
      </c>
      <c r="I52" s="482">
        <v>0</v>
      </c>
      <c r="J52" s="482">
        <v>0</v>
      </c>
      <c r="K52" s="483">
        <v>0</v>
      </c>
      <c r="L52" s="468">
        <v>1</v>
      </c>
      <c r="M52" s="482">
        <v>1</v>
      </c>
      <c r="N52" s="483">
        <v>1</v>
      </c>
      <c r="O52" s="468">
        <v>0</v>
      </c>
      <c r="P52" s="482">
        <v>1</v>
      </c>
      <c r="Q52" s="483">
        <v>1</v>
      </c>
      <c r="R52" s="468">
        <v>0</v>
      </c>
      <c r="S52" s="484">
        <v>0</v>
      </c>
      <c r="T52" s="467">
        <v>0</v>
      </c>
      <c r="U52" s="485" t="s">
        <v>598</v>
      </c>
      <c r="V52" s="329" t="str">
        <f t="shared" si="7"/>
        <v/>
      </c>
      <c r="W52" s="329" t="str">
        <f t="shared" si="8"/>
        <v/>
      </c>
      <c r="X52" s="329" t="str">
        <f t="shared" si="9"/>
        <v/>
      </c>
      <c r="Y52" s="329" t="str">
        <f t="shared" si="10"/>
        <v>ü</v>
      </c>
    </row>
    <row r="53" spans="1:25" s="113" customFormat="1" ht="27.75" customHeight="1">
      <c r="A53" s="467">
        <f t="shared" si="11"/>
        <v>39</v>
      </c>
      <c r="B53" s="468">
        <v>4</v>
      </c>
      <c r="C53" s="469"/>
      <c r="D53" s="470" t="s">
        <v>1890</v>
      </c>
      <c r="E53" s="500">
        <v>2500000</v>
      </c>
      <c r="F53" s="472" t="s">
        <v>1659</v>
      </c>
      <c r="G53" s="473">
        <v>1</v>
      </c>
      <c r="H53" s="474">
        <v>1</v>
      </c>
      <c r="I53" s="474">
        <v>0</v>
      </c>
      <c r="J53" s="474">
        <v>0</v>
      </c>
      <c r="K53" s="474">
        <v>0</v>
      </c>
      <c r="L53" s="473">
        <v>1</v>
      </c>
      <c r="M53" s="474">
        <v>1</v>
      </c>
      <c r="N53" s="475">
        <v>1</v>
      </c>
      <c r="O53" s="473">
        <v>0</v>
      </c>
      <c r="P53" s="474">
        <v>1</v>
      </c>
      <c r="Q53" s="476">
        <v>1</v>
      </c>
      <c r="R53" s="501">
        <v>1</v>
      </c>
      <c r="S53" s="476">
        <v>1</v>
      </c>
      <c r="T53" s="472">
        <v>1</v>
      </c>
      <c r="U53" s="477" t="s">
        <v>599</v>
      </c>
      <c r="V53" s="329" t="str">
        <f t="shared" si="7"/>
        <v>ü</v>
      </c>
      <c r="W53" s="329" t="str">
        <f t="shared" si="8"/>
        <v/>
      </c>
      <c r="X53" s="329" t="str">
        <f t="shared" si="9"/>
        <v/>
      </c>
      <c r="Y53" s="329" t="str">
        <f t="shared" si="10"/>
        <v/>
      </c>
    </row>
    <row r="54" spans="1:25" s="113" customFormat="1" ht="27.75" customHeight="1">
      <c r="A54" s="467">
        <f t="shared" si="11"/>
        <v>40</v>
      </c>
      <c r="B54" s="468">
        <v>4</v>
      </c>
      <c r="C54" s="469"/>
      <c r="D54" s="470" t="s">
        <v>1891</v>
      </c>
      <c r="E54" s="500">
        <v>1250000</v>
      </c>
      <c r="F54" s="472" t="s">
        <v>1659</v>
      </c>
      <c r="G54" s="473">
        <v>1</v>
      </c>
      <c r="H54" s="474">
        <v>1</v>
      </c>
      <c r="I54" s="474">
        <v>0</v>
      </c>
      <c r="J54" s="474">
        <v>0</v>
      </c>
      <c r="K54" s="474">
        <v>0</v>
      </c>
      <c r="L54" s="473">
        <v>1</v>
      </c>
      <c r="M54" s="474">
        <v>1</v>
      </c>
      <c r="N54" s="475">
        <v>1</v>
      </c>
      <c r="O54" s="473">
        <v>0</v>
      </c>
      <c r="P54" s="474">
        <v>1</v>
      </c>
      <c r="Q54" s="476">
        <v>1</v>
      </c>
      <c r="R54" s="501">
        <v>1</v>
      </c>
      <c r="S54" s="476">
        <v>1</v>
      </c>
      <c r="T54" s="472">
        <v>1</v>
      </c>
      <c r="U54" s="477" t="s">
        <v>600</v>
      </c>
      <c r="V54" s="329" t="str">
        <f t="shared" si="7"/>
        <v>ü</v>
      </c>
      <c r="W54" s="329" t="str">
        <f t="shared" si="8"/>
        <v/>
      </c>
      <c r="X54" s="329" t="str">
        <f t="shared" si="9"/>
        <v/>
      </c>
      <c r="Y54" s="329" t="str">
        <f t="shared" si="10"/>
        <v/>
      </c>
    </row>
    <row r="55" spans="1:25" s="113" customFormat="1" ht="27.75" customHeight="1">
      <c r="A55" s="467">
        <f t="shared" si="11"/>
        <v>41</v>
      </c>
      <c r="B55" s="468">
        <v>4</v>
      </c>
      <c r="C55" s="469"/>
      <c r="D55" s="470" t="s">
        <v>1892</v>
      </c>
      <c r="E55" s="500">
        <v>3300000</v>
      </c>
      <c r="F55" s="472" t="s">
        <v>1659</v>
      </c>
      <c r="G55" s="473">
        <v>1</v>
      </c>
      <c r="H55" s="474">
        <v>1</v>
      </c>
      <c r="I55" s="474">
        <v>0</v>
      </c>
      <c r="J55" s="474">
        <v>0</v>
      </c>
      <c r="K55" s="474">
        <v>0</v>
      </c>
      <c r="L55" s="473">
        <v>1</v>
      </c>
      <c r="M55" s="474">
        <v>1</v>
      </c>
      <c r="N55" s="475">
        <v>1</v>
      </c>
      <c r="O55" s="473">
        <v>0</v>
      </c>
      <c r="P55" s="474">
        <v>1</v>
      </c>
      <c r="Q55" s="476">
        <v>1</v>
      </c>
      <c r="R55" s="501">
        <v>1</v>
      </c>
      <c r="S55" s="476">
        <v>1</v>
      </c>
      <c r="T55" s="472">
        <v>1</v>
      </c>
      <c r="U55" s="477" t="s">
        <v>601</v>
      </c>
      <c r="V55" s="329" t="str">
        <f t="shared" si="7"/>
        <v>ü</v>
      </c>
      <c r="W55" s="329" t="str">
        <f t="shared" si="8"/>
        <v/>
      </c>
      <c r="X55" s="329" t="str">
        <f t="shared" si="9"/>
        <v/>
      </c>
      <c r="Y55" s="329" t="str">
        <f t="shared" si="10"/>
        <v/>
      </c>
    </row>
    <row r="56" spans="1:25" s="113" customFormat="1" ht="27.75" customHeight="1">
      <c r="A56" s="467">
        <f t="shared" si="11"/>
        <v>42</v>
      </c>
      <c r="B56" s="468">
        <v>4</v>
      </c>
      <c r="C56" s="469"/>
      <c r="D56" s="470" t="s">
        <v>1893</v>
      </c>
      <c r="E56" s="500">
        <v>1361850</v>
      </c>
      <c r="F56" s="472" t="s">
        <v>1659</v>
      </c>
      <c r="G56" s="473">
        <v>1</v>
      </c>
      <c r="H56" s="474">
        <v>1</v>
      </c>
      <c r="I56" s="474">
        <v>0</v>
      </c>
      <c r="J56" s="474">
        <v>0</v>
      </c>
      <c r="K56" s="474">
        <v>0</v>
      </c>
      <c r="L56" s="473">
        <v>1</v>
      </c>
      <c r="M56" s="474">
        <v>1</v>
      </c>
      <c r="N56" s="475">
        <v>1</v>
      </c>
      <c r="O56" s="473">
        <v>0</v>
      </c>
      <c r="P56" s="474">
        <v>1</v>
      </c>
      <c r="Q56" s="476">
        <v>1</v>
      </c>
      <c r="R56" s="501">
        <v>1</v>
      </c>
      <c r="S56" s="476">
        <v>1</v>
      </c>
      <c r="T56" s="472">
        <v>1</v>
      </c>
      <c r="U56" s="477" t="s">
        <v>602</v>
      </c>
      <c r="V56" s="329" t="str">
        <f t="shared" si="7"/>
        <v>ü</v>
      </c>
      <c r="W56" s="329" t="str">
        <f t="shared" si="8"/>
        <v/>
      </c>
      <c r="X56" s="329" t="str">
        <f t="shared" si="9"/>
        <v/>
      </c>
      <c r="Y56" s="329" t="str">
        <f t="shared" si="10"/>
        <v/>
      </c>
    </row>
    <row r="57" spans="1:25" s="113" customFormat="1" ht="27.75" customHeight="1">
      <c r="A57" s="467">
        <f t="shared" si="11"/>
        <v>43</v>
      </c>
      <c r="B57" s="468">
        <v>4</v>
      </c>
      <c r="C57" s="469"/>
      <c r="D57" s="502" t="s">
        <v>1894</v>
      </c>
      <c r="E57" s="510">
        <v>1297300</v>
      </c>
      <c r="F57" s="472" t="s">
        <v>1657</v>
      </c>
      <c r="G57" s="473">
        <v>1</v>
      </c>
      <c r="H57" s="474">
        <v>1</v>
      </c>
      <c r="I57" s="474">
        <v>0</v>
      </c>
      <c r="J57" s="474">
        <v>0</v>
      </c>
      <c r="K57" s="475">
        <v>0</v>
      </c>
      <c r="L57" s="473">
        <v>1</v>
      </c>
      <c r="M57" s="474">
        <v>1</v>
      </c>
      <c r="N57" s="475">
        <v>1</v>
      </c>
      <c r="O57" s="473">
        <v>0</v>
      </c>
      <c r="P57" s="474">
        <v>1</v>
      </c>
      <c r="Q57" s="475">
        <v>1</v>
      </c>
      <c r="R57" s="473">
        <v>1</v>
      </c>
      <c r="S57" s="476">
        <v>1</v>
      </c>
      <c r="T57" s="472">
        <v>1</v>
      </c>
      <c r="U57" s="506" t="s">
        <v>351</v>
      </c>
      <c r="V57" s="329" t="str">
        <f t="shared" si="7"/>
        <v/>
      </c>
      <c r="W57" s="329" t="str">
        <f t="shared" si="8"/>
        <v>ü</v>
      </c>
      <c r="X57" s="329" t="str">
        <f t="shared" si="9"/>
        <v/>
      </c>
      <c r="Y57" s="329" t="str">
        <f t="shared" si="10"/>
        <v/>
      </c>
    </row>
    <row r="58" spans="1:25" s="113" customFormat="1" ht="27.75" customHeight="1">
      <c r="A58" s="467"/>
      <c r="B58" s="468"/>
      <c r="C58" s="469"/>
      <c r="D58" s="410" t="s">
        <v>1895</v>
      </c>
      <c r="E58" s="496">
        <v>30300000</v>
      </c>
      <c r="F58" s="467"/>
      <c r="G58" s="468"/>
      <c r="H58" s="482"/>
      <c r="I58" s="482"/>
      <c r="J58" s="482"/>
      <c r="K58" s="483"/>
      <c r="L58" s="468"/>
      <c r="M58" s="482"/>
      <c r="N58" s="483"/>
      <c r="O58" s="468"/>
      <c r="P58" s="482"/>
      <c r="Q58" s="483"/>
      <c r="R58" s="468"/>
      <c r="S58" s="484"/>
      <c r="T58" s="467"/>
      <c r="U58" s="485"/>
      <c r="V58" s="329" t="str">
        <f t="shared" si="7"/>
        <v/>
      </c>
      <c r="W58" s="329" t="str">
        <f t="shared" si="8"/>
        <v/>
      </c>
      <c r="X58" s="329" t="str">
        <f t="shared" si="9"/>
        <v/>
      </c>
      <c r="Y58" s="329" t="str">
        <f t="shared" si="10"/>
        <v/>
      </c>
    </row>
    <row r="59" spans="1:25" s="113" customFormat="1" ht="27.75" customHeight="1">
      <c r="A59" s="467">
        <v>44</v>
      </c>
      <c r="B59" s="468">
        <v>4</v>
      </c>
      <c r="C59" s="469"/>
      <c r="D59" s="470" t="s">
        <v>1896</v>
      </c>
      <c r="E59" s="500">
        <v>300000</v>
      </c>
      <c r="F59" s="472" t="s">
        <v>1658</v>
      </c>
      <c r="G59" s="473">
        <v>1</v>
      </c>
      <c r="H59" s="474">
        <v>0</v>
      </c>
      <c r="I59" s="474">
        <v>0</v>
      </c>
      <c r="J59" s="474">
        <v>0</v>
      </c>
      <c r="K59" s="475">
        <v>0</v>
      </c>
      <c r="L59" s="473">
        <v>1</v>
      </c>
      <c r="M59" s="474">
        <v>1</v>
      </c>
      <c r="N59" s="475">
        <v>1</v>
      </c>
      <c r="O59" s="473">
        <v>0</v>
      </c>
      <c r="P59" s="474">
        <v>1</v>
      </c>
      <c r="Q59" s="475">
        <v>1</v>
      </c>
      <c r="R59" s="473">
        <v>0</v>
      </c>
      <c r="S59" s="476">
        <v>0</v>
      </c>
      <c r="T59" s="472">
        <v>0</v>
      </c>
      <c r="U59" s="477" t="s">
        <v>1849</v>
      </c>
      <c r="V59" s="329" t="str">
        <f t="shared" si="7"/>
        <v/>
      </c>
      <c r="W59" s="329" t="str">
        <f t="shared" si="8"/>
        <v/>
      </c>
      <c r="X59" s="329" t="str">
        <f t="shared" si="9"/>
        <v/>
      </c>
      <c r="Y59" s="329" t="str">
        <f t="shared" si="10"/>
        <v>ü</v>
      </c>
    </row>
    <row r="60" spans="1:25" s="113" customFormat="1" ht="27.75" customHeight="1">
      <c r="A60" s="467">
        <f>A59+1</f>
        <v>45</v>
      </c>
      <c r="B60" s="468">
        <v>4</v>
      </c>
      <c r="C60" s="469"/>
      <c r="D60" s="470" t="s">
        <v>1897</v>
      </c>
      <c r="E60" s="500">
        <v>30000000</v>
      </c>
      <c r="F60" s="472" t="s">
        <v>1657</v>
      </c>
      <c r="G60" s="473">
        <v>1</v>
      </c>
      <c r="H60" s="474">
        <v>1</v>
      </c>
      <c r="I60" s="474">
        <v>0</v>
      </c>
      <c r="J60" s="474">
        <v>0</v>
      </c>
      <c r="K60" s="474">
        <v>0</v>
      </c>
      <c r="L60" s="473">
        <v>1</v>
      </c>
      <c r="M60" s="474">
        <v>1</v>
      </c>
      <c r="N60" s="475">
        <v>1</v>
      </c>
      <c r="O60" s="473">
        <v>0</v>
      </c>
      <c r="P60" s="474">
        <v>1</v>
      </c>
      <c r="Q60" s="476">
        <v>1</v>
      </c>
      <c r="R60" s="501">
        <v>1</v>
      </c>
      <c r="S60" s="476">
        <v>1</v>
      </c>
      <c r="T60" s="472">
        <v>1</v>
      </c>
      <c r="U60" s="477" t="s">
        <v>1262</v>
      </c>
      <c r="V60" s="329" t="str">
        <f t="shared" si="7"/>
        <v/>
      </c>
      <c r="W60" s="329" t="str">
        <f t="shared" si="8"/>
        <v>ü</v>
      </c>
      <c r="X60" s="329" t="str">
        <f t="shared" si="9"/>
        <v/>
      </c>
      <c r="Y60" s="329" t="str">
        <f t="shared" si="10"/>
        <v/>
      </c>
    </row>
    <row r="61" spans="1:25" s="113" customFormat="1" ht="42.75">
      <c r="A61" s="467"/>
      <c r="B61" s="511"/>
      <c r="C61" s="512" t="s">
        <v>196</v>
      </c>
      <c r="D61" s="495" t="s">
        <v>197</v>
      </c>
      <c r="E61" s="496">
        <v>62600000</v>
      </c>
      <c r="F61" s="467"/>
      <c r="G61" s="468"/>
      <c r="H61" s="482"/>
      <c r="I61" s="482"/>
      <c r="J61" s="482"/>
      <c r="K61" s="483"/>
      <c r="L61" s="468"/>
      <c r="M61" s="482"/>
      <c r="N61" s="483"/>
      <c r="O61" s="468"/>
      <c r="P61" s="482"/>
      <c r="Q61" s="483"/>
      <c r="R61" s="468"/>
      <c r="S61" s="484"/>
      <c r="T61" s="467"/>
      <c r="U61" s="485"/>
      <c r="V61" s="329" t="str">
        <f t="shared" si="7"/>
        <v/>
      </c>
      <c r="W61" s="329" t="str">
        <f t="shared" si="8"/>
        <v/>
      </c>
      <c r="X61" s="329" t="str">
        <f t="shared" si="9"/>
        <v/>
      </c>
      <c r="Y61" s="329" t="str">
        <f t="shared" si="10"/>
        <v/>
      </c>
    </row>
    <row r="62" spans="1:25" s="113" customFormat="1" ht="27.75" customHeight="1">
      <c r="A62" s="467">
        <v>46</v>
      </c>
      <c r="B62" s="511">
        <v>5</v>
      </c>
      <c r="C62" s="513"/>
      <c r="D62" s="470" t="s">
        <v>1898</v>
      </c>
      <c r="E62" s="500">
        <v>2500000</v>
      </c>
      <c r="F62" s="472" t="s">
        <v>1659</v>
      </c>
      <c r="G62" s="473">
        <v>1</v>
      </c>
      <c r="H62" s="474">
        <v>1</v>
      </c>
      <c r="I62" s="474">
        <v>0</v>
      </c>
      <c r="J62" s="474">
        <v>0</v>
      </c>
      <c r="K62" s="474">
        <v>0</v>
      </c>
      <c r="L62" s="473">
        <v>1</v>
      </c>
      <c r="M62" s="474">
        <v>1</v>
      </c>
      <c r="N62" s="475">
        <v>1</v>
      </c>
      <c r="O62" s="473">
        <v>0</v>
      </c>
      <c r="P62" s="474">
        <v>1</v>
      </c>
      <c r="Q62" s="476">
        <v>1</v>
      </c>
      <c r="R62" s="501">
        <v>1</v>
      </c>
      <c r="S62" s="476">
        <v>1</v>
      </c>
      <c r="T62" s="472">
        <v>1</v>
      </c>
      <c r="U62" s="477" t="s">
        <v>1263</v>
      </c>
      <c r="V62" s="329" t="str">
        <f t="shared" si="7"/>
        <v>ü</v>
      </c>
      <c r="W62" s="329" t="str">
        <f t="shared" si="8"/>
        <v/>
      </c>
      <c r="X62" s="329" t="str">
        <f t="shared" si="9"/>
        <v/>
      </c>
      <c r="Y62" s="329" t="str">
        <f t="shared" si="10"/>
        <v/>
      </c>
    </row>
    <row r="63" spans="1:25" s="113" customFormat="1" ht="27.75" customHeight="1">
      <c r="A63" s="467">
        <f t="shared" ref="A63:A70" si="12">A62+1</f>
        <v>47</v>
      </c>
      <c r="B63" s="511">
        <v>5</v>
      </c>
      <c r="C63" s="469"/>
      <c r="D63" s="470" t="s">
        <v>1899</v>
      </c>
      <c r="E63" s="500">
        <v>3000000</v>
      </c>
      <c r="F63" s="472" t="s">
        <v>1658</v>
      </c>
      <c r="G63" s="473">
        <v>1</v>
      </c>
      <c r="H63" s="474">
        <v>0</v>
      </c>
      <c r="I63" s="474">
        <v>0</v>
      </c>
      <c r="J63" s="474">
        <v>0</v>
      </c>
      <c r="K63" s="475">
        <v>0</v>
      </c>
      <c r="L63" s="473">
        <v>1</v>
      </c>
      <c r="M63" s="474">
        <v>1</v>
      </c>
      <c r="N63" s="475">
        <v>1</v>
      </c>
      <c r="O63" s="473">
        <v>0</v>
      </c>
      <c r="P63" s="474">
        <v>1</v>
      </c>
      <c r="Q63" s="475">
        <v>1</v>
      </c>
      <c r="R63" s="473">
        <v>0</v>
      </c>
      <c r="S63" s="476">
        <v>0</v>
      </c>
      <c r="T63" s="472">
        <v>0</v>
      </c>
      <c r="U63" s="477" t="s">
        <v>1264</v>
      </c>
      <c r="V63" s="329" t="str">
        <f t="shared" si="7"/>
        <v/>
      </c>
      <c r="W63" s="329" t="str">
        <f t="shared" si="8"/>
        <v/>
      </c>
      <c r="X63" s="329" t="str">
        <f t="shared" si="9"/>
        <v/>
      </c>
      <c r="Y63" s="329" t="str">
        <f t="shared" si="10"/>
        <v>ü</v>
      </c>
    </row>
    <row r="64" spans="1:25" s="113" customFormat="1" ht="27.75" customHeight="1">
      <c r="A64" s="467">
        <f t="shared" si="12"/>
        <v>48</v>
      </c>
      <c r="B64" s="511">
        <v>5</v>
      </c>
      <c r="C64" s="469"/>
      <c r="D64" s="470" t="s">
        <v>1900</v>
      </c>
      <c r="E64" s="500">
        <v>3000000</v>
      </c>
      <c r="F64" s="472" t="s">
        <v>1658</v>
      </c>
      <c r="G64" s="473">
        <v>1</v>
      </c>
      <c r="H64" s="474">
        <v>0</v>
      </c>
      <c r="I64" s="474">
        <v>0</v>
      </c>
      <c r="J64" s="474">
        <v>0</v>
      </c>
      <c r="K64" s="475">
        <v>0</v>
      </c>
      <c r="L64" s="473">
        <v>1</v>
      </c>
      <c r="M64" s="474">
        <v>1</v>
      </c>
      <c r="N64" s="475">
        <v>1</v>
      </c>
      <c r="O64" s="473">
        <v>0</v>
      </c>
      <c r="P64" s="474">
        <v>1</v>
      </c>
      <c r="Q64" s="475">
        <v>1</v>
      </c>
      <c r="R64" s="473">
        <v>0</v>
      </c>
      <c r="S64" s="476">
        <v>0</v>
      </c>
      <c r="T64" s="472">
        <v>0</v>
      </c>
      <c r="U64" s="477" t="s">
        <v>1264</v>
      </c>
      <c r="V64" s="329" t="str">
        <f t="shared" si="7"/>
        <v/>
      </c>
      <c r="W64" s="329" t="str">
        <f t="shared" si="8"/>
        <v/>
      </c>
      <c r="X64" s="329" t="str">
        <f t="shared" si="9"/>
        <v/>
      </c>
      <c r="Y64" s="329" t="str">
        <f t="shared" si="10"/>
        <v>ü</v>
      </c>
    </row>
    <row r="65" spans="1:25" s="113" customFormat="1" ht="27.75" customHeight="1">
      <c r="A65" s="467">
        <f t="shared" si="12"/>
        <v>49</v>
      </c>
      <c r="B65" s="511">
        <v>5</v>
      </c>
      <c r="C65" s="469"/>
      <c r="D65" s="514" t="s">
        <v>1901</v>
      </c>
      <c r="E65" s="515">
        <v>2000000</v>
      </c>
      <c r="F65" s="516" t="s">
        <v>1658</v>
      </c>
      <c r="G65" s="517">
        <v>0</v>
      </c>
      <c r="H65" s="517">
        <v>0</v>
      </c>
      <c r="I65" s="517">
        <v>0</v>
      </c>
      <c r="J65" s="517">
        <v>0</v>
      </c>
      <c r="K65" s="518">
        <v>0</v>
      </c>
      <c r="L65" s="519">
        <v>0</v>
      </c>
      <c r="M65" s="517">
        <v>0</v>
      </c>
      <c r="N65" s="518">
        <v>0</v>
      </c>
      <c r="O65" s="519">
        <v>0</v>
      </c>
      <c r="P65" s="517">
        <v>0</v>
      </c>
      <c r="Q65" s="518">
        <v>0</v>
      </c>
      <c r="R65" s="519">
        <v>0</v>
      </c>
      <c r="S65" s="518">
        <v>0</v>
      </c>
      <c r="T65" s="516">
        <v>0</v>
      </c>
      <c r="U65" s="520" t="s">
        <v>1248</v>
      </c>
      <c r="V65" s="329" t="str">
        <f t="shared" si="7"/>
        <v/>
      </c>
      <c r="W65" s="329" t="str">
        <f t="shared" si="8"/>
        <v/>
      </c>
      <c r="X65" s="329" t="str">
        <f t="shared" si="9"/>
        <v/>
      </c>
      <c r="Y65" s="329" t="str">
        <f t="shared" si="10"/>
        <v>ü</v>
      </c>
    </row>
    <row r="66" spans="1:25" s="113" customFormat="1" ht="27.75" customHeight="1">
      <c r="A66" s="467">
        <f t="shared" si="12"/>
        <v>50</v>
      </c>
      <c r="B66" s="511">
        <v>5</v>
      </c>
      <c r="C66" s="469"/>
      <c r="D66" s="514" t="s">
        <v>1902</v>
      </c>
      <c r="E66" s="515">
        <v>1800000</v>
      </c>
      <c r="F66" s="516" t="s">
        <v>1658</v>
      </c>
      <c r="G66" s="517">
        <v>0</v>
      </c>
      <c r="H66" s="517">
        <v>0</v>
      </c>
      <c r="I66" s="517">
        <v>0</v>
      </c>
      <c r="J66" s="517">
        <v>0</v>
      </c>
      <c r="K66" s="518">
        <v>0</v>
      </c>
      <c r="L66" s="519">
        <v>0</v>
      </c>
      <c r="M66" s="517">
        <v>0</v>
      </c>
      <c r="N66" s="518">
        <v>0</v>
      </c>
      <c r="O66" s="519">
        <v>0</v>
      </c>
      <c r="P66" s="517">
        <v>0</v>
      </c>
      <c r="Q66" s="518">
        <v>0</v>
      </c>
      <c r="R66" s="519">
        <v>0</v>
      </c>
      <c r="S66" s="518">
        <v>0</v>
      </c>
      <c r="T66" s="516">
        <v>0</v>
      </c>
      <c r="U66" s="520" t="s">
        <v>1248</v>
      </c>
      <c r="V66" s="329" t="str">
        <f t="shared" si="7"/>
        <v/>
      </c>
      <c r="W66" s="329" t="str">
        <f t="shared" si="8"/>
        <v/>
      </c>
      <c r="X66" s="329" t="str">
        <f t="shared" si="9"/>
        <v/>
      </c>
      <c r="Y66" s="329" t="str">
        <f t="shared" si="10"/>
        <v>ü</v>
      </c>
    </row>
    <row r="67" spans="1:25" s="113" customFormat="1" ht="27.75" customHeight="1">
      <c r="A67" s="467">
        <f t="shared" si="12"/>
        <v>51</v>
      </c>
      <c r="B67" s="511">
        <v>5</v>
      </c>
      <c r="C67" s="469"/>
      <c r="D67" s="514" t="s">
        <v>1903</v>
      </c>
      <c r="E67" s="515">
        <v>12000000</v>
      </c>
      <c r="F67" s="516" t="s">
        <v>1658</v>
      </c>
      <c r="G67" s="517">
        <v>0</v>
      </c>
      <c r="H67" s="517">
        <v>0</v>
      </c>
      <c r="I67" s="517">
        <v>0</v>
      </c>
      <c r="J67" s="517">
        <v>0</v>
      </c>
      <c r="K67" s="518">
        <v>0</v>
      </c>
      <c r="L67" s="519">
        <v>0</v>
      </c>
      <c r="M67" s="517">
        <v>0</v>
      </c>
      <c r="N67" s="518">
        <v>0</v>
      </c>
      <c r="O67" s="519">
        <v>0</v>
      </c>
      <c r="P67" s="517">
        <v>0</v>
      </c>
      <c r="Q67" s="518">
        <v>0</v>
      </c>
      <c r="R67" s="519">
        <v>0</v>
      </c>
      <c r="S67" s="518">
        <v>0</v>
      </c>
      <c r="T67" s="516">
        <v>0</v>
      </c>
      <c r="U67" s="520" t="s">
        <v>1265</v>
      </c>
      <c r="V67" s="329" t="str">
        <f t="shared" si="7"/>
        <v/>
      </c>
      <c r="W67" s="329" t="str">
        <f t="shared" si="8"/>
        <v/>
      </c>
      <c r="X67" s="329" t="str">
        <f t="shared" si="9"/>
        <v/>
      </c>
      <c r="Y67" s="329" t="str">
        <f t="shared" si="10"/>
        <v>ü</v>
      </c>
    </row>
    <row r="68" spans="1:25" s="113" customFormat="1" ht="27.75" customHeight="1">
      <c r="A68" s="467">
        <f t="shared" si="12"/>
        <v>52</v>
      </c>
      <c r="B68" s="511">
        <v>5</v>
      </c>
      <c r="C68" s="469"/>
      <c r="D68" s="494" t="s">
        <v>1904</v>
      </c>
      <c r="E68" s="486">
        <v>3800000</v>
      </c>
      <c r="F68" s="467" t="s">
        <v>1659</v>
      </c>
      <c r="G68" s="468">
        <v>1</v>
      </c>
      <c r="H68" s="482">
        <v>1</v>
      </c>
      <c r="I68" s="482">
        <v>0</v>
      </c>
      <c r="J68" s="482">
        <v>0</v>
      </c>
      <c r="K68" s="482">
        <v>0</v>
      </c>
      <c r="L68" s="468">
        <v>1</v>
      </c>
      <c r="M68" s="482">
        <v>1</v>
      </c>
      <c r="N68" s="483">
        <v>1</v>
      </c>
      <c r="O68" s="468">
        <v>0</v>
      </c>
      <c r="P68" s="482">
        <v>1</v>
      </c>
      <c r="Q68" s="484">
        <v>1</v>
      </c>
      <c r="R68" s="499">
        <v>1</v>
      </c>
      <c r="S68" s="484">
        <v>1</v>
      </c>
      <c r="T68" s="467">
        <v>1</v>
      </c>
      <c r="U68" s="485" t="s">
        <v>1267</v>
      </c>
      <c r="V68" s="329" t="str">
        <f t="shared" si="7"/>
        <v>ü</v>
      </c>
      <c r="W68" s="329" t="str">
        <f t="shared" si="8"/>
        <v/>
      </c>
      <c r="X68" s="329" t="str">
        <f t="shared" si="9"/>
        <v/>
      </c>
      <c r="Y68" s="329" t="str">
        <f t="shared" si="10"/>
        <v/>
      </c>
    </row>
    <row r="69" spans="1:25" s="113" customFormat="1" ht="27.75" customHeight="1">
      <c r="A69" s="467">
        <f t="shared" si="12"/>
        <v>53</v>
      </c>
      <c r="B69" s="511">
        <v>5</v>
      </c>
      <c r="C69" s="469"/>
      <c r="D69" s="470" t="s">
        <v>1905</v>
      </c>
      <c r="E69" s="500">
        <v>28000000</v>
      </c>
      <c r="F69" s="472" t="s">
        <v>1657</v>
      </c>
      <c r="G69" s="473">
        <v>1</v>
      </c>
      <c r="H69" s="474">
        <v>1</v>
      </c>
      <c r="I69" s="474">
        <v>0</v>
      </c>
      <c r="J69" s="474">
        <v>0</v>
      </c>
      <c r="K69" s="474">
        <v>0</v>
      </c>
      <c r="L69" s="473">
        <v>1</v>
      </c>
      <c r="M69" s="474">
        <v>1</v>
      </c>
      <c r="N69" s="475">
        <v>1</v>
      </c>
      <c r="O69" s="473">
        <v>0</v>
      </c>
      <c r="P69" s="474">
        <v>1</v>
      </c>
      <c r="Q69" s="476">
        <v>1</v>
      </c>
      <c r="R69" s="501">
        <v>1</v>
      </c>
      <c r="S69" s="476">
        <v>1</v>
      </c>
      <c r="T69" s="472">
        <v>1</v>
      </c>
      <c r="U69" s="477" t="s">
        <v>1266</v>
      </c>
      <c r="V69" s="329" t="str">
        <f t="shared" si="7"/>
        <v/>
      </c>
      <c r="W69" s="329" t="str">
        <f t="shared" si="8"/>
        <v>ü</v>
      </c>
      <c r="X69" s="329" t="str">
        <f t="shared" si="9"/>
        <v/>
      </c>
      <c r="Y69" s="329" t="str">
        <f t="shared" si="10"/>
        <v/>
      </c>
    </row>
    <row r="70" spans="1:25" s="113" customFormat="1" ht="27.75" customHeight="1">
      <c r="A70" s="467">
        <f t="shared" si="12"/>
        <v>54</v>
      </c>
      <c r="B70" s="511">
        <v>5</v>
      </c>
      <c r="C70" s="469"/>
      <c r="D70" s="470" t="s">
        <v>1906</v>
      </c>
      <c r="E70" s="500">
        <v>6500000</v>
      </c>
      <c r="F70" s="472" t="s">
        <v>1659</v>
      </c>
      <c r="G70" s="473">
        <v>1</v>
      </c>
      <c r="H70" s="474">
        <v>1</v>
      </c>
      <c r="I70" s="474">
        <v>0</v>
      </c>
      <c r="J70" s="474">
        <v>0</v>
      </c>
      <c r="K70" s="474">
        <v>0</v>
      </c>
      <c r="L70" s="473">
        <v>1</v>
      </c>
      <c r="M70" s="474">
        <v>1</v>
      </c>
      <c r="N70" s="475">
        <v>1</v>
      </c>
      <c r="O70" s="473">
        <v>0</v>
      </c>
      <c r="P70" s="474">
        <v>1</v>
      </c>
      <c r="Q70" s="476">
        <v>1</v>
      </c>
      <c r="R70" s="501">
        <v>1</v>
      </c>
      <c r="S70" s="476">
        <v>1</v>
      </c>
      <c r="T70" s="472">
        <v>1</v>
      </c>
      <c r="U70" s="477" t="s">
        <v>1263</v>
      </c>
      <c r="V70" s="329" t="str">
        <f t="shared" si="7"/>
        <v>ü</v>
      </c>
      <c r="W70" s="329" t="str">
        <f t="shared" si="8"/>
        <v/>
      </c>
      <c r="X70" s="329" t="str">
        <f t="shared" si="9"/>
        <v/>
      </c>
      <c r="Y70" s="329" t="str">
        <f t="shared" si="10"/>
        <v/>
      </c>
    </row>
    <row r="71" spans="1:25" s="113" customFormat="1" ht="27.75" customHeight="1">
      <c r="A71" s="467"/>
      <c r="B71" s="468"/>
      <c r="C71" s="469"/>
      <c r="D71" s="410" t="s">
        <v>1907</v>
      </c>
      <c r="E71" s="496">
        <v>31380495</v>
      </c>
      <c r="F71" s="467"/>
      <c r="G71" s="468"/>
      <c r="H71" s="482"/>
      <c r="I71" s="482"/>
      <c r="J71" s="482"/>
      <c r="K71" s="483"/>
      <c r="L71" s="468"/>
      <c r="M71" s="482"/>
      <c r="N71" s="483"/>
      <c r="O71" s="468"/>
      <c r="P71" s="482"/>
      <c r="Q71" s="483"/>
      <c r="R71" s="468"/>
      <c r="S71" s="484"/>
      <c r="T71" s="467"/>
      <c r="U71" s="485"/>
      <c r="V71" s="329" t="str">
        <f t="shared" si="7"/>
        <v/>
      </c>
      <c r="W71" s="329" t="str">
        <f t="shared" si="8"/>
        <v/>
      </c>
      <c r="X71" s="329" t="str">
        <f t="shared" si="9"/>
        <v/>
      </c>
      <c r="Y71" s="329" t="str">
        <f t="shared" si="10"/>
        <v/>
      </c>
    </row>
    <row r="72" spans="1:25" s="113" customFormat="1" ht="27.75" customHeight="1">
      <c r="A72" s="467">
        <v>55</v>
      </c>
      <c r="B72" s="511">
        <v>5</v>
      </c>
      <c r="C72" s="469"/>
      <c r="D72" s="470" t="s">
        <v>1908</v>
      </c>
      <c r="E72" s="500">
        <v>4000000</v>
      </c>
      <c r="F72" s="472" t="s">
        <v>1659</v>
      </c>
      <c r="G72" s="473">
        <v>1</v>
      </c>
      <c r="H72" s="474">
        <v>1</v>
      </c>
      <c r="I72" s="474">
        <v>0</v>
      </c>
      <c r="J72" s="474">
        <v>0</v>
      </c>
      <c r="K72" s="474">
        <v>0</v>
      </c>
      <c r="L72" s="473">
        <v>1</v>
      </c>
      <c r="M72" s="474">
        <v>1</v>
      </c>
      <c r="N72" s="475">
        <v>1</v>
      </c>
      <c r="O72" s="473">
        <v>0</v>
      </c>
      <c r="P72" s="474">
        <v>1</v>
      </c>
      <c r="Q72" s="476">
        <v>1</v>
      </c>
      <c r="R72" s="501">
        <v>1</v>
      </c>
      <c r="S72" s="476">
        <v>1</v>
      </c>
      <c r="T72" s="472">
        <v>1</v>
      </c>
      <c r="U72" s="477" t="s">
        <v>1268</v>
      </c>
      <c r="V72" s="329" t="str">
        <f t="shared" ref="V72:V103" si="13">IF($F72="Y",$Z$4,"")</f>
        <v>ü</v>
      </c>
      <c r="W72" s="329" t="str">
        <f t="shared" ref="W72:W103" si="14">IF(F72="F",$Z$4,"")</f>
        <v/>
      </c>
      <c r="X72" s="329" t="str">
        <f t="shared" ref="X72:X103" si="15">IF(F72="L",$Z$4,"")</f>
        <v/>
      </c>
      <c r="Y72" s="329" t="str">
        <f t="shared" ref="Y72:Y103" si="16">IF(F72="N",$Z$4,"")</f>
        <v/>
      </c>
    </row>
    <row r="73" spans="1:25" s="113" customFormat="1" ht="27.75" customHeight="1">
      <c r="A73" s="467">
        <f t="shared" ref="A73:A82" si="17">A72+1</f>
        <v>56</v>
      </c>
      <c r="B73" s="511">
        <v>5</v>
      </c>
      <c r="C73" s="469"/>
      <c r="D73" s="470" t="s">
        <v>1909</v>
      </c>
      <c r="E73" s="500">
        <v>5266800</v>
      </c>
      <c r="F73" s="472" t="s">
        <v>1659</v>
      </c>
      <c r="G73" s="473">
        <v>1</v>
      </c>
      <c r="H73" s="474">
        <v>1</v>
      </c>
      <c r="I73" s="474">
        <v>0</v>
      </c>
      <c r="J73" s="474">
        <v>0</v>
      </c>
      <c r="K73" s="474">
        <v>0</v>
      </c>
      <c r="L73" s="473">
        <v>1</v>
      </c>
      <c r="M73" s="474">
        <v>1</v>
      </c>
      <c r="N73" s="475">
        <v>1</v>
      </c>
      <c r="O73" s="473">
        <v>0</v>
      </c>
      <c r="P73" s="474">
        <v>1</v>
      </c>
      <c r="Q73" s="476">
        <v>1</v>
      </c>
      <c r="R73" s="501">
        <v>1</v>
      </c>
      <c r="S73" s="476">
        <v>1</v>
      </c>
      <c r="T73" s="472">
        <v>1</v>
      </c>
      <c r="U73" s="477" t="s">
        <v>1269</v>
      </c>
      <c r="V73" s="329" t="str">
        <f t="shared" si="13"/>
        <v>ü</v>
      </c>
      <c r="W73" s="329" t="str">
        <f t="shared" si="14"/>
        <v/>
      </c>
      <c r="X73" s="329" t="str">
        <f t="shared" si="15"/>
        <v/>
      </c>
      <c r="Y73" s="329" t="str">
        <f t="shared" si="16"/>
        <v/>
      </c>
    </row>
    <row r="74" spans="1:25" s="113" customFormat="1" ht="27.75" customHeight="1">
      <c r="A74" s="467">
        <f t="shared" si="17"/>
        <v>57</v>
      </c>
      <c r="B74" s="511">
        <v>5</v>
      </c>
      <c r="C74" s="469"/>
      <c r="D74" s="470" t="s">
        <v>1910</v>
      </c>
      <c r="E74" s="500">
        <v>1000000</v>
      </c>
      <c r="F74" s="472" t="s">
        <v>1659</v>
      </c>
      <c r="G74" s="473">
        <v>1</v>
      </c>
      <c r="H74" s="474">
        <v>1</v>
      </c>
      <c r="I74" s="474">
        <v>0</v>
      </c>
      <c r="J74" s="474">
        <v>0</v>
      </c>
      <c r="K74" s="474">
        <v>0</v>
      </c>
      <c r="L74" s="473">
        <v>1</v>
      </c>
      <c r="M74" s="474">
        <v>1</v>
      </c>
      <c r="N74" s="475">
        <v>1</v>
      </c>
      <c r="O74" s="473">
        <v>0</v>
      </c>
      <c r="P74" s="474">
        <v>1</v>
      </c>
      <c r="Q74" s="476">
        <v>1</v>
      </c>
      <c r="R74" s="501">
        <v>1</v>
      </c>
      <c r="S74" s="476">
        <v>1</v>
      </c>
      <c r="T74" s="472">
        <v>1</v>
      </c>
      <c r="U74" s="477" t="s">
        <v>1270</v>
      </c>
      <c r="V74" s="329" t="str">
        <f t="shared" si="13"/>
        <v>ü</v>
      </c>
      <c r="W74" s="329" t="str">
        <f t="shared" si="14"/>
        <v/>
      </c>
      <c r="X74" s="329" t="str">
        <f t="shared" si="15"/>
        <v/>
      </c>
      <c r="Y74" s="329" t="str">
        <f t="shared" si="16"/>
        <v/>
      </c>
    </row>
    <row r="75" spans="1:25" s="113" customFormat="1" ht="27.75" customHeight="1">
      <c r="A75" s="467">
        <f t="shared" si="17"/>
        <v>58</v>
      </c>
      <c r="B75" s="511">
        <v>5</v>
      </c>
      <c r="C75" s="469"/>
      <c r="D75" s="470" t="s">
        <v>1911</v>
      </c>
      <c r="E75" s="500">
        <v>6204000</v>
      </c>
      <c r="F75" s="472" t="s">
        <v>1659</v>
      </c>
      <c r="G75" s="473">
        <v>1</v>
      </c>
      <c r="H75" s="474">
        <v>1</v>
      </c>
      <c r="I75" s="474">
        <v>0</v>
      </c>
      <c r="J75" s="474">
        <v>0</v>
      </c>
      <c r="K75" s="474">
        <v>0</v>
      </c>
      <c r="L75" s="473">
        <v>1</v>
      </c>
      <c r="M75" s="474">
        <v>1</v>
      </c>
      <c r="N75" s="475">
        <v>1</v>
      </c>
      <c r="O75" s="473">
        <v>0</v>
      </c>
      <c r="P75" s="474">
        <v>1</v>
      </c>
      <c r="Q75" s="476">
        <v>1</v>
      </c>
      <c r="R75" s="501">
        <v>1</v>
      </c>
      <c r="S75" s="476">
        <v>1</v>
      </c>
      <c r="T75" s="472">
        <v>1</v>
      </c>
      <c r="U75" s="477" t="s">
        <v>1271</v>
      </c>
      <c r="V75" s="329" t="str">
        <f t="shared" si="13"/>
        <v>ü</v>
      </c>
      <c r="W75" s="329" t="str">
        <f t="shared" si="14"/>
        <v/>
      </c>
      <c r="X75" s="329" t="str">
        <f t="shared" si="15"/>
        <v/>
      </c>
      <c r="Y75" s="329" t="str">
        <f t="shared" si="16"/>
        <v/>
      </c>
    </row>
    <row r="76" spans="1:25" s="113" customFormat="1" ht="27.75" customHeight="1">
      <c r="A76" s="467">
        <f t="shared" si="17"/>
        <v>59</v>
      </c>
      <c r="B76" s="511">
        <v>5</v>
      </c>
      <c r="C76" s="469"/>
      <c r="D76" s="470" t="s">
        <v>1912</v>
      </c>
      <c r="E76" s="500">
        <v>655000</v>
      </c>
      <c r="F76" s="472" t="s">
        <v>1659</v>
      </c>
      <c r="G76" s="473">
        <v>1</v>
      </c>
      <c r="H76" s="474">
        <v>1</v>
      </c>
      <c r="I76" s="474">
        <v>0</v>
      </c>
      <c r="J76" s="474">
        <v>0</v>
      </c>
      <c r="K76" s="474">
        <v>0</v>
      </c>
      <c r="L76" s="473">
        <v>1</v>
      </c>
      <c r="M76" s="474">
        <v>1</v>
      </c>
      <c r="N76" s="475">
        <v>1</v>
      </c>
      <c r="O76" s="473">
        <v>0</v>
      </c>
      <c r="P76" s="474">
        <v>1</v>
      </c>
      <c r="Q76" s="476">
        <v>1</v>
      </c>
      <c r="R76" s="501">
        <v>1</v>
      </c>
      <c r="S76" s="476">
        <v>1</v>
      </c>
      <c r="T76" s="472">
        <v>1</v>
      </c>
      <c r="U76" s="477" t="s">
        <v>1272</v>
      </c>
      <c r="V76" s="329" t="str">
        <f t="shared" si="13"/>
        <v>ü</v>
      </c>
      <c r="W76" s="329" t="str">
        <f t="shared" si="14"/>
        <v/>
      </c>
      <c r="X76" s="329" t="str">
        <f t="shared" si="15"/>
        <v/>
      </c>
      <c r="Y76" s="329" t="str">
        <f t="shared" si="16"/>
        <v/>
      </c>
    </row>
    <row r="77" spans="1:25" s="113" customFormat="1" ht="27.75" customHeight="1">
      <c r="A77" s="467">
        <f t="shared" si="17"/>
        <v>60</v>
      </c>
      <c r="B77" s="511">
        <v>5</v>
      </c>
      <c r="C77" s="469"/>
      <c r="D77" s="470" t="s">
        <v>1913</v>
      </c>
      <c r="E77" s="500">
        <v>2386000</v>
      </c>
      <c r="F77" s="472" t="s">
        <v>1659</v>
      </c>
      <c r="G77" s="473">
        <v>1</v>
      </c>
      <c r="H77" s="474">
        <v>1</v>
      </c>
      <c r="I77" s="474">
        <v>0</v>
      </c>
      <c r="J77" s="474">
        <v>0</v>
      </c>
      <c r="K77" s="474">
        <v>0</v>
      </c>
      <c r="L77" s="473">
        <v>1</v>
      </c>
      <c r="M77" s="474">
        <v>1</v>
      </c>
      <c r="N77" s="475">
        <v>1</v>
      </c>
      <c r="O77" s="473">
        <v>0</v>
      </c>
      <c r="P77" s="474">
        <v>1</v>
      </c>
      <c r="Q77" s="476">
        <v>1</v>
      </c>
      <c r="R77" s="501">
        <v>1</v>
      </c>
      <c r="S77" s="476">
        <v>1</v>
      </c>
      <c r="T77" s="472">
        <v>1</v>
      </c>
      <c r="U77" s="477" t="s">
        <v>1273</v>
      </c>
      <c r="V77" s="329" t="str">
        <f t="shared" si="13"/>
        <v>ü</v>
      </c>
      <c r="W77" s="329" t="str">
        <f t="shared" si="14"/>
        <v/>
      </c>
      <c r="X77" s="329" t="str">
        <f t="shared" si="15"/>
        <v/>
      </c>
      <c r="Y77" s="329" t="str">
        <f t="shared" si="16"/>
        <v/>
      </c>
    </row>
    <row r="78" spans="1:25" s="113" customFormat="1" ht="27.75" customHeight="1">
      <c r="A78" s="467">
        <f t="shared" si="17"/>
        <v>61</v>
      </c>
      <c r="B78" s="511">
        <v>5</v>
      </c>
      <c r="C78" s="469"/>
      <c r="D78" s="470" t="s">
        <v>1914</v>
      </c>
      <c r="E78" s="500">
        <v>4095500</v>
      </c>
      <c r="F78" s="472" t="s">
        <v>1658</v>
      </c>
      <c r="G78" s="473">
        <v>1</v>
      </c>
      <c r="H78" s="474">
        <v>0</v>
      </c>
      <c r="I78" s="474">
        <v>0</v>
      </c>
      <c r="J78" s="474">
        <v>0</v>
      </c>
      <c r="K78" s="475">
        <v>0</v>
      </c>
      <c r="L78" s="473">
        <v>1</v>
      </c>
      <c r="M78" s="474">
        <v>1</v>
      </c>
      <c r="N78" s="475">
        <v>1</v>
      </c>
      <c r="O78" s="473">
        <v>0</v>
      </c>
      <c r="P78" s="474">
        <v>1</v>
      </c>
      <c r="Q78" s="475">
        <v>1</v>
      </c>
      <c r="R78" s="473">
        <v>0</v>
      </c>
      <c r="S78" s="476">
        <v>0</v>
      </c>
      <c r="T78" s="472">
        <v>0</v>
      </c>
      <c r="U78" s="477" t="s">
        <v>1655</v>
      </c>
      <c r="V78" s="329" t="str">
        <f t="shared" si="13"/>
        <v/>
      </c>
      <c r="W78" s="329" t="str">
        <f t="shared" si="14"/>
        <v/>
      </c>
      <c r="X78" s="329" t="str">
        <f t="shared" si="15"/>
        <v/>
      </c>
      <c r="Y78" s="329" t="str">
        <f t="shared" si="16"/>
        <v>ü</v>
      </c>
    </row>
    <row r="79" spans="1:25" s="113" customFormat="1" ht="27.75" customHeight="1">
      <c r="A79" s="467">
        <f t="shared" si="17"/>
        <v>62</v>
      </c>
      <c r="B79" s="511">
        <v>5</v>
      </c>
      <c r="C79" s="469"/>
      <c r="D79" s="470" t="s">
        <v>1915</v>
      </c>
      <c r="E79" s="500">
        <v>108000</v>
      </c>
      <c r="F79" s="472" t="s">
        <v>1658</v>
      </c>
      <c r="G79" s="473">
        <v>1</v>
      </c>
      <c r="H79" s="474">
        <v>0</v>
      </c>
      <c r="I79" s="474">
        <v>0</v>
      </c>
      <c r="J79" s="474">
        <v>0</v>
      </c>
      <c r="K79" s="475">
        <v>0</v>
      </c>
      <c r="L79" s="473">
        <v>1</v>
      </c>
      <c r="M79" s="474">
        <v>1</v>
      </c>
      <c r="N79" s="475">
        <v>1</v>
      </c>
      <c r="O79" s="473">
        <v>0</v>
      </c>
      <c r="P79" s="474">
        <v>1</v>
      </c>
      <c r="Q79" s="475">
        <v>1</v>
      </c>
      <c r="R79" s="473">
        <v>0</v>
      </c>
      <c r="S79" s="476">
        <v>0</v>
      </c>
      <c r="T79" s="472">
        <v>0</v>
      </c>
      <c r="U79" s="477" t="s">
        <v>1655</v>
      </c>
      <c r="V79" s="329" t="str">
        <f t="shared" si="13"/>
        <v/>
      </c>
      <c r="W79" s="329" t="str">
        <f t="shared" si="14"/>
        <v/>
      </c>
      <c r="X79" s="329" t="str">
        <f t="shared" si="15"/>
        <v/>
      </c>
      <c r="Y79" s="329" t="str">
        <f t="shared" si="16"/>
        <v>ü</v>
      </c>
    </row>
    <row r="80" spans="1:25" s="113" customFormat="1" ht="27.75" customHeight="1">
      <c r="A80" s="467">
        <f t="shared" si="17"/>
        <v>63</v>
      </c>
      <c r="B80" s="511">
        <v>5</v>
      </c>
      <c r="C80" s="469"/>
      <c r="D80" s="470" t="s">
        <v>1916</v>
      </c>
      <c r="E80" s="500">
        <v>576195</v>
      </c>
      <c r="F80" s="472" t="s">
        <v>1658</v>
      </c>
      <c r="G80" s="473">
        <v>1</v>
      </c>
      <c r="H80" s="474">
        <v>0</v>
      </c>
      <c r="I80" s="474">
        <v>0</v>
      </c>
      <c r="J80" s="474">
        <v>0</v>
      </c>
      <c r="K80" s="475">
        <v>0</v>
      </c>
      <c r="L80" s="473">
        <v>1</v>
      </c>
      <c r="M80" s="474">
        <v>1</v>
      </c>
      <c r="N80" s="475">
        <v>1</v>
      </c>
      <c r="O80" s="473">
        <v>0</v>
      </c>
      <c r="P80" s="474">
        <v>1</v>
      </c>
      <c r="Q80" s="475">
        <v>1</v>
      </c>
      <c r="R80" s="473">
        <v>0</v>
      </c>
      <c r="S80" s="476">
        <v>0</v>
      </c>
      <c r="T80" s="472">
        <v>0</v>
      </c>
      <c r="U80" s="477" t="s">
        <v>475</v>
      </c>
      <c r="V80" s="329" t="str">
        <f t="shared" si="13"/>
        <v/>
      </c>
      <c r="W80" s="329" t="str">
        <f t="shared" si="14"/>
        <v/>
      </c>
      <c r="X80" s="329" t="str">
        <f t="shared" si="15"/>
        <v/>
      </c>
      <c r="Y80" s="329" t="str">
        <f t="shared" si="16"/>
        <v>ü</v>
      </c>
    </row>
    <row r="81" spans="1:25" s="113" customFormat="1" ht="27.75" customHeight="1">
      <c r="A81" s="467">
        <f t="shared" si="17"/>
        <v>64</v>
      </c>
      <c r="B81" s="511">
        <v>5</v>
      </c>
      <c r="C81" s="469"/>
      <c r="D81" s="470" t="s">
        <v>1917</v>
      </c>
      <c r="E81" s="500">
        <v>2419000</v>
      </c>
      <c r="F81" s="472" t="s">
        <v>1658</v>
      </c>
      <c r="G81" s="473">
        <v>1</v>
      </c>
      <c r="H81" s="474">
        <v>0</v>
      </c>
      <c r="I81" s="474">
        <v>0</v>
      </c>
      <c r="J81" s="474">
        <v>0</v>
      </c>
      <c r="K81" s="475">
        <v>0</v>
      </c>
      <c r="L81" s="473">
        <v>1</v>
      </c>
      <c r="M81" s="474">
        <v>1</v>
      </c>
      <c r="N81" s="475">
        <v>1</v>
      </c>
      <c r="O81" s="473">
        <v>0</v>
      </c>
      <c r="P81" s="474">
        <v>1</v>
      </c>
      <c r="Q81" s="475">
        <v>1</v>
      </c>
      <c r="R81" s="473">
        <v>0</v>
      </c>
      <c r="S81" s="476">
        <v>0</v>
      </c>
      <c r="T81" s="472">
        <v>0</v>
      </c>
      <c r="U81" s="477" t="s">
        <v>683</v>
      </c>
      <c r="V81" s="329" t="str">
        <f t="shared" si="13"/>
        <v/>
      </c>
      <c r="W81" s="329" t="str">
        <f t="shared" si="14"/>
        <v/>
      </c>
      <c r="X81" s="329" t="str">
        <f t="shared" si="15"/>
        <v/>
      </c>
      <c r="Y81" s="329" t="str">
        <f t="shared" si="16"/>
        <v>ü</v>
      </c>
    </row>
    <row r="82" spans="1:25" s="113" customFormat="1" ht="27.75" customHeight="1">
      <c r="A82" s="467">
        <f t="shared" si="17"/>
        <v>65</v>
      </c>
      <c r="B82" s="511">
        <v>5</v>
      </c>
      <c r="C82" s="469"/>
      <c r="D82" s="470" t="s">
        <v>1918</v>
      </c>
      <c r="E82" s="500">
        <v>4670000</v>
      </c>
      <c r="F82" s="472" t="s">
        <v>1658</v>
      </c>
      <c r="G82" s="473">
        <v>1</v>
      </c>
      <c r="H82" s="474">
        <v>0</v>
      </c>
      <c r="I82" s="474">
        <v>0</v>
      </c>
      <c r="J82" s="474">
        <v>0</v>
      </c>
      <c r="K82" s="475">
        <v>0</v>
      </c>
      <c r="L82" s="473">
        <v>1</v>
      </c>
      <c r="M82" s="474">
        <v>1</v>
      </c>
      <c r="N82" s="475">
        <v>1</v>
      </c>
      <c r="O82" s="473">
        <v>0</v>
      </c>
      <c r="P82" s="474">
        <v>1</v>
      </c>
      <c r="Q82" s="475">
        <v>1</v>
      </c>
      <c r="R82" s="473">
        <v>0</v>
      </c>
      <c r="S82" s="476">
        <v>0</v>
      </c>
      <c r="T82" s="472">
        <v>0</v>
      </c>
      <c r="U82" s="477" t="s">
        <v>1655</v>
      </c>
      <c r="V82" s="329" t="str">
        <f t="shared" si="13"/>
        <v/>
      </c>
      <c r="W82" s="329" t="str">
        <f t="shared" si="14"/>
        <v/>
      </c>
      <c r="X82" s="329" t="str">
        <f t="shared" si="15"/>
        <v/>
      </c>
      <c r="Y82" s="329" t="str">
        <f t="shared" si="16"/>
        <v>ü</v>
      </c>
    </row>
    <row r="83" spans="1:25" s="113" customFormat="1" ht="27.75" customHeight="1">
      <c r="A83" s="467"/>
      <c r="B83" s="468"/>
      <c r="C83" s="469"/>
      <c r="D83" s="410" t="s">
        <v>1919</v>
      </c>
      <c r="E83" s="496">
        <v>19655000</v>
      </c>
      <c r="F83" s="467"/>
      <c r="G83" s="468"/>
      <c r="H83" s="482"/>
      <c r="I83" s="482"/>
      <c r="J83" s="482"/>
      <c r="K83" s="483"/>
      <c r="L83" s="468"/>
      <c r="M83" s="482"/>
      <c r="N83" s="483"/>
      <c r="O83" s="468"/>
      <c r="P83" s="482"/>
      <c r="Q83" s="483"/>
      <c r="R83" s="468"/>
      <c r="S83" s="484"/>
      <c r="T83" s="467"/>
      <c r="U83" s="485"/>
      <c r="V83" s="329" t="str">
        <f t="shared" si="13"/>
        <v/>
      </c>
      <c r="W83" s="329" t="str">
        <f t="shared" si="14"/>
        <v/>
      </c>
      <c r="X83" s="329" t="str">
        <f t="shared" si="15"/>
        <v/>
      </c>
      <c r="Y83" s="329" t="str">
        <f t="shared" si="16"/>
        <v/>
      </c>
    </row>
    <row r="84" spans="1:25" s="113" customFormat="1" ht="27.75" customHeight="1">
      <c r="A84" s="467">
        <v>66</v>
      </c>
      <c r="B84" s="511">
        <v>5</v>
      </c>
      <c r="C84" s="469"/>
      <c r="D84" s="494" t="s">
        <v>1920</v>
      </c>
      <c r="E84" s="486">
        <v>1070000</v>
      </c>
      <c r="F84" s="467" t="s">
        <v>1658</v>
      </c>
      <c r="G84" s="468">
        <v>1</v>
      </c>
      <c r="H84" s="482">
        <v>0</v>
      </c>
      <c r="I84" s="482">
        <v>0</v>
      </c>
      <c r="J84" s="482">
        <v>0</v>
      </c>
      <c r="K84" s="483">
        <v>0</v>
      </c>
      <c r="L84" s="468">
        <v>1</v>
      </c>
      <c r="M84" s="482">
        <v>1</v>
      </c>
      <c r="N84" s="483">
        <v>1</v>
      </c>
      <c r="O84" s="468">
        <v>0</v>
      </c>
      <c r="P84" s="482">
        <v>1</v>
      </c>
      <c r="Q84" s="483">
        <v>1</v>
      </c>
      <c r="R84" s="468">
        <v>0</v>
      </c>
      <c r="S84" s="484">
        <v>0</v>
      </c>
      <c r="T84" s="467">
        <v>0</v>
      </c>
      <c r="U84" s="485" t="s">
        <v>1655</v>
      </c>
      <c r="V84" s="329" t="str">
        <f t="shared" si="13"/>
        <v/>
      </c>
      <c r="W84" s="329" t="str">
        <f t="shared" si="14"/>
        <v/>
      </c>
      <c r="X84" s="329" t="str">
        <f t="shared" si="15"/>
        <v/>
      </c>
      <c r="Y84" s="329" t="str">
        <f t="shared" si="16"/>
        <v>ü</v>
      </c>
    </row>
    <row r="85" spans="1:25" s="113" customFormat="1" ht="27.75" customHeight="1">
      <c r="A85" s="467">
        <f t="shared" ref="A85:A93" si="18">A84+1</f>
        <v>67</v>
      </c>
      <c r="B85" s="511">
        <v>5</v>
      </c>
      <c r="C85" s="469"/>
      <c r="D85" s="470" t="s">
        <v>1921</v>
      </c>
      <c r="E85" s="500">
        <v>1000000</v>
      </c>
      <c r="F85" s="472" t="s">
        <v>1658</v>
      </c>
      <c r="G85" s="473">
        <v>1</v>
      </c>
      <c r="H85" s="474">
        <v>0</v>
      </c>
      <c r="I85" s="474">
        <v>0</v>
      </c>
      <c r="J85" s="474">
        <v>0</v>
      </c>
      <c r="K85" s="475">
        <v>0</v>
      </c>
      <c r="L85" s="473">
        <v>1</v>
      </c>
      <c r="M85" s="474">
        <v>1</v>
      </c>
      <c r="N85" s="475">
        <v>1</v>
      </c>
      <c r="O85" s="473">
        <v>0</v>
      </c>
      <c r="P85" s="474">
        <v>1</v>
      </c>
      <c r="Q85" s="475">
        <v>1</v>
      </c>
      <c r="R85" s="473">
        <v>0</v>
      </c>
      <c r="S85" s="476">
        <v>0</v>
      </c>
      <c r="T85" s="472">
        <v>0</v>
      </c>
      <c r="U85" s="477" t="s">
        <v>683</v>
      </c>
      <c r="V85" s="329" t="str">
        <f t="shared" si="13"/>
        <v/>
      </c>
      <c r="W85" s="329" t="str">
        <f t="shared" si="14"/>
        <v/>
      </c>
      <c r="X85" s="329" t="str">
        <f t="shared" si="15"/>
        <v/>
      </c>
      <c r="Y85" s="329" t="str">
        <f t="shared" si="16"/>
        <v>ü</v>
      </c>
    </row>
    <row r="86" spans="1:25" s="113" customFormat="1" ht="27.75" customHeight="1">
      <c r="A86" s="467">
        <f t="shared" si="18"/>
        <v>68</v>
      </c>
      <c r="B86" s="511">
        <v>5</v>
      </c>
      <c r="C86" s="469"/>
      <c r="D86" s="470" t="s">
        <v>1922</v>
      </c>
      <c r="E86" s="500">
        <v>300000</v>
      </c>
      <c r="F86" s="472" t="s">
        <v>1658</v>
      </c>
      <c r="G86" s="473">
        <v>1</v>
      </c>
      <c r="H86" s="474">
        <v>0</v>
      </c>
      <c r="I86" s="474">
        <v>0</v>
      </c>
      <c r="J86" s="474">
        <v>0</v>
      </c>
      <c r="K86" s="475">
        <v>0</v>
      </c>
      <c r="L86" s="473">
        <v>1</v>
      </c>
      <c r="M86" s="474">
        <v>1</v>
      </c>
      <c r="N86" s="475">
        <v>1</v>
      </c>
      <c r="O86" s="473">
        <v>0</v>
      </c>
      <c r="P86" s="474">
        <v>1</v>
      </c>
      <c r="Q86" s="475">
        <v>1</v>
      </c>
      <c r="R86" s="473">
        <v>0</v>
      </c>
      <c r="S86" s="476">
        <v>0</v>
      </c>
      <c r="T86" s="472">
        <v>0</v>
      </c>
      <c r="U86" s="477" t="s">
        <v>1655</v>
      </c>
      <c r="V86" s="329" t="str">
        <f t="shared" si="13"/>
        <v/>
      </c>
      <c r="W86" s="329" t="str">
        <f t="shared" si="14"/>
        <v/>
      </c>
      <c r="X86" s="329" t="str">
        <f t="shared" si="15"/>
        <v/>
      </c>
      <c r="Y86" s="329" t="str">
        <f t="shared" si="16"/>
        <v>ü</v>
      </c>
    </row>
    <row r="87" spans="1:25" s="113" customFormat="1" ht="27.75" customHeight="1">
      <c r="A87" s="467">
        <f t="shared" si="18"/>
        <v>69</v>
      </c>
      <c r="B87" s="511">
        <v>5</v>
      </c>
      <c r="C87" s="469"/>
      <c r="D87" s="470" t="s">
        <v>1923</v>
      </c>
      <c r="E87" s="500">
        <v>2000000</v>
      </c>
      <c r="F87" s="472" t="s">
        <v>1658</v>
      </c>
      <c r="G87" s="473">
        <v>1</v>
      </c>
      <c r="H87" s="474">
        <v>0</v>
      </c>
      <c r="I87" s="474">
        <v>0</v>
      </c>
      <c r="J87" s="474">
        <v>0</v>
      </c>
      <c r="K87" s="475">
        <v>0</v>
      </c>
      <c r="L87" s="473">
        <v>1</v>
      </c>
      <c r="M87" s="474">
        <v>1</v>
      </c>
      <c r="N87" s="475">
        <v>1</v>
      </c>
      <c r="O87" s="473">
        <v>0</v>
      </c>
      <c r="P87" s="474">
        <v>1</v>
      </c>
      <c r="Q87" s="475">
        <v>1</v>
      </c>
      <c r="R87" s="473">
        <v>0</v>
      </c>
      <c r="S87" s="476">
        <v>0</v>
      </c>
      <c r="T87" s="472">
        <v>0</v>
      </c>
      <c r="U87" s="477" t="s">
        <v>1274</v>
      </c>
      <c r="V87" s="329" t="str">
        <f t="shared" si="13"/>
        <v/>
      </c>
      <c r="W87" s="329" t="str">
        <f t="shared" si="14"/>
        <v/>
      </c>
      <c r="X87" s="329" t="str">
        <f t="shared" si="15"/>
        <v/>
      </c>
      <c r="Y87" s="329" t="str">
        <f t="shared" si="16"/>
        <v>ü</v>
      </c>
    </row>
    <row r="88" spans="1:25" s="113" customFormat="1" ht="27.75" customHeight="1">
      <c r="A88" s="467">
        <f t="shared" si="18"/>
        <v>70</v>
      </c>
      <c r="B88" s="511">
        <v>5</v>
      </c>
      <c r="C88" s="469"/>
      <c r="D88" s="470" t="s">
        <v>1512</v>
      </c>
      <c r="E88" s="500" t="s">
        <v>1513</v>
      </c>
      <c r="F88" s="472" t="s">
        <v>1658</v>
      </c>
      <c r="G88" s="473">
        <v>1</v>
      </c>
      <c r="H88" s="474">
        <v>0</v>
      </c>
      <c r="I88" s="474">
        <v>0</v>
      </c>
      <c r="J88" s="474">
        <v>0</v>
      </c>
      <c r="K88" s="475">
        <v>0</v>
      </c>
      <c r="L88" s="473">
        <v>1</v>
      </c>
      <c r="M88" s="474">
        <v>1</v>
      </c>
      <c r="N88" s="475">
        <v>1</v>
      </c>
      <c r="O88" s="473">
        <v>0</v>
      </c>
      <c r="P88" s="474">
        <v>1</v>
      </c>
      <c r="Q88" s="475">
        <v>1</v>
      </c>
      <c r="R88" s="473">
        <v>0</v>
      </c>
      <c r="S88" s="476">
        <v>0</v>
      </c>
      <c r="T88" s="472">
        <v>0</v>
      </c>
      <c r="U88" s="477" t="s">
        <v>1655</v>
      </c>
      <c r="V88" s="329" t="str">
        <f t="shared" si="13"/>
        <v/>
      </c>
      <c r="W88" s="329" t="str">
        <f t="shared" si="14"/>
        <v/>
      </c>
      <c r="X88" s="329" t="str">
        <f t="shared" si="15"/>
        <v/>
      </c>
      <c r="Y88" s="329" t="str">
        <f t="shared" si="16"/>
        <v>ü</v>
      </c>
    </row>
    <row r="89" spans="1:25" s="113" customFormat="1" ht="27.75" customHeight="1">
      <c r="A89" s="467">
        <f t="shared" si="18"/>
        <v>71</v>
      </c>
      <c r="B89" s="511">
        <v>5</v>
      </c>
      <c r="C89" s="469"/>
      <c r="D89" s="470" t="s">
        <v>1514</v>
      </c>
      <c r="E89" s="500">
        <v>1500000</v>
      </c>
      <c r="F89" s="472" t="s">
        <v>1658</v>
      </c>
      <c r="G89" s="473">
        <v>1</v>
      </c>
      <c r="H89" s="474">
        <v>0</v>
      </c>
      <c r="I89" s="474">
        <v>0</v>
      </c>
      <c r="J89" s="474">
        <v>0</v>
      </c>
      <c r="K89" s="475">
        <v>0</v>
      </c>
      <c r="L89" s="473">
        <v>1</v>
      </c>
      <c r="M89" s="474">
        <v>1</v>
      </c>
      <c r="N89" s="475">
        <v>1</v>
      </c>
      <c r="O89" s="473">
        <v>0</v>
      </c>
      <c r="P89" s="474">
        <v>1</v>
      </c>
      <c r="Q89" s="475">
        <v>1</v>
      </c>
      <c r="R89" s="473">
        <v>0</v>
      </c>
      <c r="S89" s="476">
        <v>0</v>
      </c>
      <c r="T89" s="472">
        <v>0</v>
      </c>
      <c r="U89" s="477" t="s">
        <v>1655</v>
      </c>
      <c r="V89" s="329" t="str">
        <f t="shared" si="13"/>
        <v/>
      </c>
      <c r="W89" s="329" t="str">
        <f t="shared" si="14"/>
        <v/>
      </c>
      <c r="X89" s="329" t="str">
        <f t="shared" si="15"/>
        <v/>
      </c>
      <c r="Y89" s="329" t="str">
        <f t="shared" si="16"/>
        <v>ü</v>
      </c>
    </row>
    <row r="90" spans="1:25" s="113" customFormat="1" ht="27.75" customHeight="1">
      <c r="A90" s="467">
        <f t="shared" si="18"/>
        <v>72</v>
      </c>
      <c r="B90" s="511">
        <v>5</v>
      </c>
      <c r="C90" s="469"/>
      <c r="D90" s="494" t="s">
        <v>1515</v>
      </c>
      <c r="E90" s="486">
        <v>1200000</v>
      </c>
      <c r="F90" s="467" t="s">
        <v>1658</v>
      </c>
      <c r="G90" s="468">
        <v>1</v>
      </c>
      <c r="H90" s="482">
        <v>0</v>
      </c>
      <c r="I90" s="482">
        <v>0</v>
      </c>
      <c r="J90" s="482">
        <v>0</v>
      </c>
      <c r="K90" s="483">
        <v>0</v>
      </c>
      <c r="L90" s="468">
        <v>1</v>
      </c>
      <c r="M90" s="482">
        <v>1</v>
      </c>
      <c r="N90" s="483">
        <v>1</v>
      </c>
      <c r="O90" s="468">
        <v>0</v>
      </c>
      <c r="P90" s="482">
        <v>1</v>
      </c>
      <c r="Q90" s="483">
        <v>1</v>
      </c>
      <c r="R90" s="468">
        <v>0</v>
      </c>
      <c r="S90" s="484">
        <v>0</v>
      </c>
      <c r="T90" s="467">
        <v>0</v>
      </c>
      <c r="U90" s="485" t="s">
        <v>1655</v>
      </c>
      <c r="V90" s="329" t="str">
        <f t="shared" si="13"/>
        <v/>
      </c>
      <c r="W90" s="329" t="str">
        <f t="shared" si="14"/>
        <v/>
      </c>
      <c r="X90" s="329" t="str">
        <f t="shared" si="15"/>
        <v/>
      </c>
      <c r="Y90" s="329" t="str">
        <f t="shared" si="16"/>
        <v>ü</v>
      </c>
    </row>
    <row r="91" spans="1:25" s="113" customFormat="1" ht="27.75" customHeight="1">
      <c r="A91" s="467">
        <f t="shared" si="18"/>
        <v>73</v>
      </c>
      <c r="B91" s="511">
        <v>5</v>
      </c>
      <c r="C91" s="469"/>
      <c r="D91" s="521" t="s">
        <v>1275</v>
      </c>
      <c r="E91" s="503">
        <v>3000000</v>
      </c>
      <c r="F91" s="467" t="s">
        <v>1657</v>
      </c>
      <c r="G91" s="468">
        <v>1</v>
      </c>
      <c r="H91" s="482">
        <v>1</v>
      </c>
      <c r="I91" s="482">
        <v>0</v>
      </c>
      <c r="J91" s="482">
        <v>0</v>
      </c>
      <c r="K91" s="483">
        <v>0</v>
      </c>
      <c r="L91" s="468">
        <v>1</v>
      </c>
      <c r="M91" s="482">
        <v>1</v>
      </c>
      <c r="N91" s="483">
        <v>1</v>
      </c>
      <c r="O91" s="468">
        <v>0</v>
      </c>
      <c r="P91" s="482">
        <v>1</v>
      </c>
      <c r="Q91" s="483">
        <v>1</v>
      </c>
      <c r="R91" s="468">
        <v>1</v>
      </c>
      <c r="S91" s="484">
        <v>1</v>
      </c>
      <c r="T91" s="467">
        <v>1</v>
      </c>
      <c r="U91" s="509" t="s">
        <v>351</v>
      </c>
      <c r="V91" s="329" t="str">
        <f t="shared" si="13"/>
        <v/>
      </c>
      <c r="W91" s="329" t="str">
        <f t="shared" si="14"/>
        <v>ü</v>
      </c>
      <c r="X91" s="329" t="str">
        <f t="shared" si="15"/>
        <v/>
      </c>
      <c r="Y91" s="329" t="str">
        <f t="shared" si="16"/>
        <v/>
      </c>
    </row>
    <row r="92" spans="1:25" s="113" customFormat="1" ht="27.75" customHeight="1">
      <c r="A92" s="467">
        <f t="shared" si="18"/>
        <v>74</v>
      </c>
      <c r="B92" s="511">
        <v>5</v>
      </c>
      <c r="C92" s="469"/>
      <c r="D92" s="494" t="s">
        <v>1276</v>
      </c>
      <c r="E92" s="486">
        <v>600000</v>
      </c>
      <c r="F92" s="467" t="s">
        <v>1658</v>
      </c>
      <c r="G92" s="468">
        <v>1</v>
      </c>
      <c r="H92" s="482">
        <v>0</v>
      </c>
      <c r="I92" s="482">
        <v>0</v>
      </c>
      <c r="J92" s="482">
        <v>0</v>
      </c>
      <c r="K92" s="483">
        <v>0</v>
      </c>
      <c r="L92" s="468">
        <v>1</v>
      </c>
      <c r="M92" s="482">
        <v>1</v>
      </c>
      <c r="N92" s="483">
        <v>1</v>
      </c>
      <c r="O92" s="468">
        <v>0</v>
      </c>
      <c r="P92" s="482">
        <v>1</v>
      </c>
      <c r="Q92" s="483">
        <v>1</v>
      </c>
      <c r="R92" s="468">
        <v>0</v>
      </c>
      <c r="S92" s="484">
        <v>0</v>
      </c>
      <c r="T92" s="467">
        <v>0</v>
      </c>
      <c r="U92" s="485" t="s">
        <v>1274</v>
      </c>
      <c r="V92" s="329" t="str">
        <f t="shared" si="13"/>
        <v/>
      </c>
      <c r="W92" s="329" t="str">
        <f t="shared" si="14"/>
        <v/>
      </c>
      <c r="X92" s="329" t="str">
        <f t="shared" si="15"/>
        <v/>
      </c>
      <c r="Y92" s="329" t="str">
        <f t="shared" si="16"/>
        <v>ü</v>
      </c>
    </row>
    <row r="93" spans="1:25" s="113" customFormat="1" ht="27.75" customHeight="1">
      <c r="A93" s="467">
        <f t="shared" si="18"/>
        <v>75</v>
      </c>
      <c r="B93" s="511">
        <v>5</v>
      </c>
      <c r="C93" s="469"/>
      <c r="D93" s="470" t="s">
        <v>1516</v>
      </c>
      <c r="E93" s="500">
        <v>8000000</v>
      </c>
      <c r="F93" s="472" t="s">
        <v>1658</v>
      </c>
      <c r="G93" s="473">
        <v>1</v>
      </c>
      <c r="H93" s="474">
        <v>0</v>
      </c>
      <c r="I93" s="474">
        <v>0</v>
      </c>
      <c r="J93" s="474">
        <v>0</v>
      </c>
      <c r="K93" s="475">
        <v>0</v>
      </c>
      <c r="L93" s="473">
        <v>1</v>
      </c>
      <c r="M93" s="474">
        <v>1</v>
      </c>
      <c r="N93" s="475">
        <v>1</v>
      </c>
      <c r="O93" s="473">
        <v>0</v>
      </c>
      <c r="P93" s="474">
        <v>1</v>
      </c>
      <c r="Q93" s="475">
        <v>1</v>
      </c>
      <c r="R93" s="473">
        <v>0</v>
      </c>
      <c r="S93" s="476">
        <v>0</v>
      </c>
      <c r="T93" s="472">
        <v>0</v>
      </c>
      <c r="U93" s="477" t="s">
        <v>1277</v>
      </c>
      <c r="V93" s="329" t="str">
        <f t="shared" si="13"/>
        <v/>
      </c>
      <c r="W93" s="329" t="str">
        <f t="shared" si="14"/>
        <v/>
      </c>
      <c r="X93" s="329" t="str">
        <f t="shared" si="15"/>
        <v/>
      </c>
      <c r="Y93" s="329" t="str">
        <f t="shared" si="16"/>
        <v>ü</v>
      </c>
    </row>
    <row r="94" spans="1:25" s="113" customFormat="1" ht="57">
      <c r="A94" s="467"/>
      <c r="B94" s="468"/>
      <c r="C94" s="469" t="s">
        <v>260</v>
      </c>
      <c r="D94" s="410" t="s">
        <v>1214</v>
      </c>
      <c r="E94" s="496">
        <v>35800000</v>
      </c>
      <c r="F94" s="467"/>
      <c r="G94" s="468"/>
      <c r="H94" s="482"/>
      <c r="I94" s="482"/>
      <c r="J94" s="482"/>
      <c r="K94" s="483"/>
      <c r="L94" s="468"/>
      <c r="M94" s="482"/>
      <c r="N94" s="483"/>
      <c r="O94" s="468"/>
      <c r="P94" s="482"/>
      <c r="Q94" s="483"/>
      <c r="R94" s="468"/>
      <c r="S94" s="484"/>
      <c r="T94" s="467"/>
      <c r="U94" s="485"/>
      <c r="V94" s="329" t="str">
        <f t="shared" si="13"/>
        <v/>
      </c>
      <c r="W94" s="329" t="str">
        <f t="shared" si="14"/>
        <v/>
      </c>
      <c r="X94" s="329" t="str">
        <f t="shared" si="15"/>
        <v/>
      </c>
      <c r="Y94" s="329" t="str">
        <f t="shared" si="16"/>
        <v/>
      </c>
    </row>
    <row r="95" spans="1:25" s="113" customFormat="1" ht="27.75" customHeight="1">
      <c r="A95" s="467">
        <v>76</v>
      </c>
      <c r="B95" s="468">
        <v>6</v>
      </c>
      <c r="C95" s="469"/>
      <c r="D95" s="494" t="s">
        <v>1517</v>
      </c>
      <c r="E95" s="486">
        <v>8500000</v>
      </c>
      <c r="F95" s="467" t="s">
        <v>1658</v>
      </c>
      <c r="G95" s="468">
        <v>1</v>
      </c>
      <c r="H95" s="482">
        <v>0</v>
      </c>
      <c r="I95" s="482">
        <v>0</v>
      </c>
      <c r="J95" s="482">
        <v>0</v>
      </c>
      <c r="K95" s="483">
        <v>0</v>
      </c>
      <c r="L95" s="468">
        <v>1</v>
      </c>
      <c r="M95" s="482">
        <v>1</v>
      </c>
      <c r="N95" s="483">
        <v>1</v>
      </c>
      <c r="O95" s="468">
        <v>0</v>
      </c>
      <c r="P95" s="482">
        <v>1</v>
      </c>
      <c r="Q95" s="483">
        <v>1</v>
      </c>
      <c r="R95" s="468">
        <v>0</v>
      </c>
      <c r="S95" s="484">
        <v>0</v>
      </c>
      <c r="T95" s="467">
        <v>0</v>
      </c>
      <c r="U95" s="485" t="s">
        <v>1655</v>
      </c>
      <c r="V95" s="329" t="str">
        <f t="shared" si="13"/>
        <v/>
      </c>
      <c r="W95" s="329" t="str">
        <f t="shared" si="14"/>
        <v/>
      </c>
      <c r="X95" s="329" t="str">
        <f t="shared" si="15"/>
        <v/>
      </c>
      <c r="Y95" s="329" t="str">
        <f t="shared" si="16"/>
        <v>ü</v>
      </c>
    </row>
    <row r="96" spans="1:25" s="113" customFormat="1" ht="27.75" customHeight="1">
      <c r="A96" s="467">
        <f>A95+1</f>
        <v>77</v>
      </c>
      <c r="B96" s="468">
        <v>6</v>
      </c>
      <c r="C96" s="469"/>
      <c r="D96" s="470" t="s">
        <v>1518</v>
      </c>
      <c r="E96" s="500">
        <v>5000000</v>
      </c>
      <c r="F96" s="472" t="s">
        <v>1658</v>
      </c>
      <c r="G96" s="473">
        <v>1</v>
      </c>
      <c r="H96" s="474">
        <v>0</v>
      </c>
      <c r="I96" s="474">
        <v>0</v>
      </c>
      <c r="J96" s="474">
        <v>0</v>
      </c>
      <c r="K96" s="475">
        <v>0</v>
      </c>
      <c r="L96" s="473">
        <v>1</v>
      </c>
      <c r="M96" s="474">
        <v>1</v>
      </c>
      <c r="N96" s="475">
        <v>1</v>
      </c>
      <c r="O96" s="473">
        <v>0</v>
      </c>
      <c r="P96" s="474">
        <v>1</v>
      </c>
      <c r="Q96" s="475">
        <v>1</v>
      </c>
      <c r="R96" s="473">
        <v>0</v>
      </c>
      <c r="S96" s="476">
        <v>0</v>
      </c>
      <c r="T96" s="472">
        <v>0</v>
      </c>
      <c r="U96" s="477" t="s">
        <v>1654</v>
      </c>
      <c r="V96" s="329" t="str">
        <f t="shared" si="13"/>
        <v/>
      </c>
      <c r="W96" s="329" t="str">
        <f t="shared" si="14"/>
        <v/>
      </c>
      <c r="X96" s="329" t="str">
        <f t="shared" si="15"/>
        <v/>
      </c>
      <c r="Y96" s="329" t="str">
        <f t="shared" si="16"/>
        <v>ü</v>
      </c>
    </row>
    <row r="97" spans="1:25" s="113" customFormat="1" ht="27.75" customHeight="1">
      <c r="A97" s="467">
        <f>A96+1</f>
        <v>78</v>
      </c>
      <c r="B97" s="468">
        <v>6</v>
      </c>
      <c r="C97" s="469"/>
      <c r="D97" s="470" t="s">
        <v>1519</v>
      </c>
      <c r="E97" s="500">
        <v>6700000</v>
      </c>
      <c r="F97" s="472" t="s">
        <v>1658</v>
      </c>
      <c r="G97" s="473">
        <v>1</v>
      </c>
      <c r="H97" s="474">
        <v>0</v>
      </c>
      <c r="I97" s="474">
        <v>0</v>
      </c>
      <c r="J97" s="474">
        <v>0</v>
      </c>
      <c r="K97" s="475">
        <v>0</v>
      </c>
      <c r="L97" s="473">
        <v>1</v>
      </c>
      <c r="M97" s="474">
        <v>1</v>
      </c>
      <c r="N97" s="475">
        <v>1</v>
      </c>
      <c r="O97" s="473">
        <v>0</v>
      </c>
      <c r="P97" s="474">
        <v>1</v>
      </c>
      <c r="Q97" s="475">
        <v>1</v>
      </c>
      <c r="R97" s="473">
        <v>0</v>
      </c>
      <c r="S97" s="476">
        <v>0</v>
      </c>
      <c r="T97" s="472">
        <v>0</v>
      </c>
      <c r="U97" s="477" t="s">
        <v>1654</v>
      </c>
      <c r="V97" s="329" t="str">
        <f t="shared" si="13"/>
        <v/>
      </c>
      <c r="W97" s="329" t="str">
        <f t="shared" si="14"/>
        <v/>
      </c>
      <c r="X97" s="329" t="str">
        <f t="shared" si="15"/>
        <v/>
      </c>
      <c r="Y97" s="329" t="str">
        <f t="shared" si="16"/>
        <v>ü</v>
      </c>
    </row>
    <row r="98" spans="1:25" s="113" customFormat="1" ht="27.75" customHeight="1">
      <c r="A98" s="467">
        <f>A97+1</f>
        <v>79</v>
      </c>
      <c r="B98" s="468">
        <v>6</v>
      </c>
      <c r="C98" s="469"/>
      <c r="D98" s="470" t="s">
        <v>1520</v>
      </c>
      <c r="E98" s="500">
        <v>10000000</v>
      </c>
      <c r="F98" s="472" t="s">
        <v>1658</v>
      </c>
      <c r="G98" s="473">
        <v>1</v>
      </c>
      <c r="H98" s="474">
        <v>0</v>
      </c>
      <c r="I98" s="474">
        <v>0</v>
      </c>
      <c r="J98" s="474">
        <v>0</v>
      </c>
      <c r="K98" s="475">
        <v>0</v>
      </c>
      <c r="L98" s="473">
        <v>1</v>
      </c>
      <c r="M98" s="474">
        <v>1</v>
      </c>
      <c r="N98" s="475">
        <v>1</v>
      </c>
      <c r="O98" s="473">
        <v>0</v>
      </c>
      <c r="P98" s="474">
        <v>1</v>
      </c>
      <c r="Q98" s="475">
        <v>1</v>
      </c>
      <c r="R98" s="473">
        <v>0</v>
      </c>
      <c r="S98" s="476">
        <v>0</v>
      </c>
      <c r="T98" s="472">
        <v>0</v>
      </c>
      <c r="U98" s="477" t="s">
        <v>1278</v>
      </c>
      <c r="V98" s="329" t="str">
        <f t="shared" si="13"/>
        <v/>
      </c>
      <c r="W98" s="329" t="str">
        <f t="shared" si="14"/>
        <v/>
      </c>
      <c r="X98" s="329" t="str">
        <f t="shared" si="15"/>
        <v/>
      </c>
      <c r="Y98" s="329" t="str">
        <f t="shared" si="16"/>
        <v>ü</v>
      </c>
    </row>
    <row r="99" spans="1:25" s="113" customFormat="1" ht="27.75" customHeight="1">
      <c r="A99" s="467">
        <f>A98+1</f>
        <v>80</v>
      </c>
      <c r="B99" s="468">
        <v>6</v>
      </c>
      <c r="C99" s="469"/>
      <c r="D99" s="514" t="s">
        <v>1521</v>
      </c>
      <c r="E99" s="515">
        <v>5600000</v>
      </c>
      <c r="F99" s="516" t="s">
        <v>1658</v>
      </c>
      <c r="G99" s="517">
        <v>0</v>
      </c>
      <c r="H99" s="517">
        <v>0</v>
      </c>
      <c r="I99" s="517">
        <v>0</v>
      </c>
      <c r="J99" s="517">
        <v>0</v>
      </c>
      <c r="K99" s="518">
        <v>0</v>
      </c>
      <c r="L99" s="519">
        <v>0</v>
      </c>
      <c r="M99" s="517">
        <v>0</v>
      </c>
      <c r="N99" s="518">
        <v>0</v>
      </c>
      <c r="O99" s="519">
        <v>0</v>
      </c>
      <c r="P99" s="517">
        <v>0</v>
      </c>
      <c r="Q99" s="518">
        <v>0</v>
      </c>
      <c r="R99" s="519">
        <v>0</v>
      </c>
      <c r="S99" s="518">
        <v>0</v>
      </c>
      <c r="T99" s="516">
        <v>0</v>
      </c>
      <c r="U99" s="520" t="s">
        <v>1248</v>
      </c>
      <c r="V99" s="329" t="str">
        <f t="shared" si="13"/>
        <v/>
      </c>
      <c r="W99" s="329" t="str">
        <f t="shared" si="14"/>
        <v/>
      </c>
      <c r="X99" s="329" t="str">
        <f t="shared" si="15"/>
        <v/>
      </c>
      <c r="Y99" s="329" t="str">
        <f t="shared" si="16"/>
        <v>ü</v>
      </c>
    </row>
    <row r="100" spans="1:25" s="113" customFormat="1" ht="27.75" customHeight="1">
      <c r="A100" s="467"/>
      <c r="B100" s="468"/>
      <c r="C100" s="469"/>
      <c r="D100" s="410" t="s">
        <v>1522</v>
      </c>
      <c r="E100" s="496">
        <v>40600000</v>
      </c>
      <c r="F100" s="467"/>
      <c r="G100" s="468"/>
      <c r="H100" s="482"/>
      <c r="I100" s="482"/>
      <c r="J100" s="482"/>
      <c r="K100" s="483"/>
      <c r="L100" s="468"/>
      <c r="M100" s="482"/>
      <c r="N100" s="483"/>
      <c r="O100" s="468"/>
      <c r="P100" s="482"/>
      <c r="Q100" s="483"/>
      <c r="R100" s="468"/>
      <c r="S100" s="484"/>
      <c r="T100" s="467"/>
      <c r="U100" s="485"/>
      <c r="V100" s="329" t="str">
        <f t="shared" si="13"/>
        <v/>
      </c>
      <c r="W100" s="329" t="str">
        <f t="shared" si="14"/>
        <v/>
      </c>
      <c r="X100" s="329" t="str">
        <f t="shared" si="15"/>
        <v/>
      </c>
      <c r="Y100" s="329" t="str">
        <f t="shared" si="16"/>
        <v/>
      </c>
    </row>
    <row r="101" spans="1:25" s="113" customFormat="1" ht="27.75" customHeight="1">
      <c r="A101" s="467">
        <v>81</v>
      </c>
      <c r="B101" s="468">
        <v>6</v>
      </c>
      <c r="C101" s="469"/>
      <c r="D101" s="494" t="s">
        <v>1523</v>
      </c>
      <c r="E101" s="486">
        <v>29600000</v>
      </c>
      <c r="F101" s="467" t="s">
        <v>1657</v>
      </c>
      <c r="G101" s="468">
        <v>1</v>
      </c>
      <c r="H101" s="482">
        <v>1</v>
      </c>
      <c r="I101" s="482">
        <v>1</v>
      </c>
      <c r="J101" s="482">
        <v>0</v>
      </c>
      <c r="K101" s="482">
        <v>0</v>
      </c>
      <c r="L101" s="468">
        <v>1</v>
      </c>
      <c r="M101" s="482">
        <v>1</v>
      </c>
      <c r="N101" s="483">
        <v>1</v>
      </c>
      <c r="O101" s="468">
        <v>0</v>
      </c>
      <c r="P101" s="482">
        <v>1</v>
      </c>
      <c r="Q101" s="484">
        <v>1</v>
      </c>
      <c r="R101" s="499">
        <v>1</v>
      </c>
      <c r="S101" s="484">
        <v>1</v>
      </c>
      <c r="T101" s="467">
        <v>1</v>
      </c>
      <c r="U101" s="485" t="s">
        <v>1266</v>
      </c>
      <c r="V101" s="329" t="str">
        <f t="shared" si="13"/>
        <v/>
      </c>
      <c r="W101" s="329" t="str">
        <f t="shared" si="14"/>
        <v>ü</v>
      </c>
      <c r="X101" s="329" t="str">
        <f t="shared" si="15"/>
        <v/>
      </c>
      <c r="Y101" s="329" t="str">
        <f t="shared" si="16"/>
        <v/>
      </c>
    </row>
    <row r="102" spans="1:25" s="113" customFormat="1" ht="27.75" customHeight="1">
      <c r="A102" s="467">
        <f>A101+1</f>
        <v>82</v>
      </c>
      <c r="B102" s="468">
        <v>6</v>
      </c>
      <c r="C102" s="469"/>
      <c r="D102" s="494" t="s">
        <v>1524</v>
      </c>
      <c r="E102" s="486">
        <v>7000000</v>
      </c>
      <c r="F102" s="467" t="s">
        <v>1659</v>
      </c>
      <c r="G102" s="468">
        <v>1</v>
      </c>
      <c r="H102" s="482">
        <v>1</v>
      </c>
      <c r="I102" s="482">
        <v>0</v>
      </c>
      <c r="J102" s="482">
        <v>0</v>
      </c>
      <c r="K102" s="482">
        <v>0</v>
      </c>
      <c r="L102" s="468">
        <v>1</v>
      </c>
      <c r="M102" s="482">
        <v>1</v>
      </c>
      <c r="N102" s="483">
        <v>1</v>
      </c>
      <c r="O102" s="468">
        <v>0</v>
      </c>
      <c r="P102" s="482">
        <v>1</v>
      </c>
      <c r="Q102" s="484">
        <v>1</v>
      </c>
      <c r="R102" s="499">
        <v>1</v>
      </c>
      <c r="S102" s="484">
        <v>1</v>
      </c>
      <c r="T102" s="467">
        <v>1</v>
      </c>
      <c r="U102" s="485" t="s">
        <v>1279</v>
      </c>
      <c r="V102" s="329" t="str">
        <f t="shared" si="13"/>
        <v>ü</v>
      </c>
      <c r="W102" s="329" t="str">
        <f t="shared" si="14"/>
        <v/>
      </c>
      <c r="X102" s="329" t="str">
        <f t="shared" si="15"/>
        <v/>
      </c>
      <c r="Y102" s="329" t="str">
        <f t="shared" si="16"/>
        <v/>
      </c>
    </row>
    <row r="103" spans="1:25" s="113" customFormat="1" ht="27.75" customHeight="1">
      <c r="A103" s="467">
        <f>A102+1</f>
        <v>83</v>
      </c>
      <c r="B103" s="468">
        <v>6</v>
      </c>
      <c r="C103" s="469"/>
      <c r="D103" s="494" t="s">
        <v>1525</v>
      </c>
      <c r="E103" s="486">
        <v>4000000</v>
      </c>
      <c r="F103" s="467" t="s">
        <v>1659</v>
      </c>
      <c r="G103" s="468">
        <v>1</v>
      </c>
      <c r="H103" s="482">
        <v>1</v>
      </c>
      <c r="I103" s="482">
        <v>0</v>
      </c>
      <c r="J103" s="482">
        <v>0</v>
      </c>
      <c r="K103" s="482">
        <v>0</v>
      </c>
      <c r="L103" s="468">
        <v>1</v>
      </c>
      <c r="M103" s="482">
        <v>1</v>
      </c>
      <c r="N103" s="483">
        <v>1</v>
      </c>
      <c r="O103" s="468">
        <v>0</v>
      </c>
      <c r="P103" s="482">
        <v>1</v>
      </c>
      <c r="Q103" s="484">
        <v>1</v>
      </c>
      <c r="R103" s="499">
        <v>1</v>
      </c>
      <c r="S103" s="484">
        <v>1</v>
      </c>
      <c r="T103" s="467">
        <v>1</v>
      </c>
      <c r="U103" s="485" t="s">
        <v>1279</v>
      </c>
      <c r="V103" s="329" t="str">
        <f t="shared" si="13"/>
        <v>ü</v>
      </c>
      <c r="W103" s="329" t="str">
        <f t="shared" si="14"/>
        <v/>
      </c>
      <c r="X103" s="329" t="str">
        <f t="shared" si="15"/>
        <v/>
      </c>
      <c r="Y103" s="329" t="str">
        <f t="shared" si="16"/>
        <v/>
      </c>
    </row>
    <row r="104" spans="1:25" s="113" customFormat="1" ht="27.75" customHeight="1">
      <c r="A104" s="467"/>
      <c r="B104" s="468"/>
      <c r="C104" s="469"/>
      <c r="D104" s="478" t="s">
        <v>1526</v>
      </c>
      <c r="E104" s="522">
        <v>81010400</v>
      </c>
      <c r="F104" s="472"/>
      <c r="G104" s="473"/>
      <c r="H104" s="474"/>
      <c r="I104" s="474"/>
      <c r="J104" s="474"/>
      <c r="K104" s="475"/>
      <c r="L104" s="473"/>
      <c r="M104" s="474"/>
      <c r="N104" s="475"/>
      <c r="O104" s="473"/>
      <c r="P104" s="474"/>
      <c r="Q104" s="475"/>
      <c r="R104" s="473"/>
      <c r="S104" s="476"/>
      <c r="T104" s="472"/>
      <c r="U104" s="477"/>
      <c r="V104" s="329" t="str">
        <f t="shared" ref="V104:V125" si="19">IF($F104="Y",$Z$4,"")</f>
        <v/>
      </c>
      <c r="W104" s="329" t="str">
        <f t="shared" ref="W104:W125" si="20">IF(F104="F",$Z$4,"")</f>
        <v/>
      </c>
      <c r="X104" s="329" t="str">
        <f t="shared" ref="X104:X125" si="21">IF(F104="L",$Z$4,"")</f>
        <v/>
      </c>
      <c r="Y104" s="329" t="str">
        <f t="shared" ref="Y104:Y125" si="22">IF(F104="N",$Z$4,"")</f>
        <v/>
      </c>
    </row>
    <row r="105" spans="1:25" s="113" customFormat="1" ht="27.75" customHeight="1">
      <c r="A105" s="467">
        <v>84</v>
      </c>
      <c r="B105" s="468">
        <v>6</v>
      </c>
      <c r="C105" s="469"/>
      <c r="D105" s="494" t="s">
        <v>1527</v>
      </c>
      <c r="E105" s="486">
        <v>8500000</v>
      </c>
      <c r="F105" s="467" t="s">
        <v>1659</v>
      </c>
      <c r="G105" s="468">
        <v>1</v>
      </c>
      <c r="H105" s="482">
        <v>1</v>
      </c>
      <c r="I105" s="482">
        <v>0</v>
      </c>
      <c r="J105" s="482">
        <v>0</v>
      </c>
      <c r="K105" s="482">
        <v>0</v>
      </c>
      <c r="L105" s="468">
        <v>1</v>
      </c>
      <c r="M105" s="482">
        <v>1</v>
      </c>
      <c r="N105" s="483">
        <v>1</v>
      </c>
      <c r="O105" s="468">
        <v>0</v>
      </c>
      <c r="P105" s="482">
        <v>1</v>
      </c>
      <c r="Q105" s="484">
        <v>1</v>
      </c>
      <c r="R105" s="499">
        <v>1</v>
      </c>
      <c r="S105" s="484">
        <v>1</v>
      </c>
      <c r="T105" s="467">
        <v>1</v>
      </c>
      <c r="U105" s="485" t="s">
        <v>1280</v>
      </c>
      <c r="V105" s="329" t="str">
        <f t="shared" si="19"/>
        <v>ü</v>
      </c>
      <c r="W105" s="329" t="str">
        <f t="shared" si="20"/>
        <v/>
      </c>
      <c r="X105" s="329" t="str">
        <f t="shared" si="21"/>
        <v/>
      </c>
      <c r="Y105" s="329" t="str">
        <f t="shared" si="22"/>
        <v/>
      </c>
    </row>
    <row r="106" spans="1:25" s="113" customFormat="1" ht="27.75" customHeight="1">
      <c r="A106" s="467">
        <f t="shared" ref="A106:A116" si="23">A105+1</f>
        <v>85</v>
      </c>
      <c r="B106" s="468">
        <v>6</v>
      </c>
      <c r="C106" s="469"/>
      <c r="D106" s="494" t="s">
        <v>1528</v>
      </c>
      <c r="E106" s="486">
        <v>2500000</v>
      </c>
      <c r="F106" s="467" t="s">
        <v>1659</v>
      </c>
      <c r="G106" s="468">
        <v>1</v>
      </c>
      <c r="H106" s="482">
        <v>1</v>
      </c>
      <c r="I106" s="482">
        <v>0</v>
      </c>
      <c r="J106" s="482">
        <v>0</v>
      </c>
      <c r="K106" s="482">
        <v>0</v>
      </c>
      <c r="L106" s="468">
        <v>1</v>
      </c>
      <c r="M106" s="482">
        <v>1</v>
      </c>
      <c r="N106" s="483">
        <v>1</v>
      </c>
      <c r="O106" s="468">
        <v>0</v>
      </c>
      <c r="P106" s="482">
        <v>1</v>
      </c>
      <c r="Q106" s="484">
        <v>1</v>
      </c>
      <c r="R106" s="499">
        <v>1</v>
      </c>
      <c r="S106" s="484">
        <v>1</v>
      </c>
      <c r="T106" s="467">
        <v>1</v>
      </c>
      <c r="U106" s="485" t="s">
        <v>1280</v>
      </c>
      <c r="V106" s="329" t="str">
        <f t="shared" si="19"/>
        <v>ü</v>
      </c>
      <c r="W106" s="329" t="str">
        <f t="shared" si="20"/>
        <v/>
      </c>
      <c r="X106" s="329" t="str">
        <f t="shared" si="21"/>
        <v/>
      </c>
      <c r="Y106" s="329" t="str">
        <f t="shared" si="22"/>
        <v/>
      </c>
    </row>
    <row r="107" spans="1:25" s="113" customFormat="1" ht="27.75" customHeight="1">
      <c r="A107" s="467">
        <f t="shared" si="23"/>
        <v>86</v>
      </c>
      <c r="B107" s="468">
        <v>6</v>
      </c>
      <c r="C107" s="469"/>
      <c r="D107" s="494" t="s">
        <v>1216</v>
      </c>
      <c r="E107" s="486">
        <v>9000000</v>
      </c>
      <c r="F107" s="467" t="s">
        <v>1659</v>
      </c>
      <c r="G107" s="468">
        <v>1</v>
      </c>
      <c r="H107" s="482">
        <v>1</v>
      </c>
      <c r="I107" s="482">
        <v>0</v>
      </c>
      <c r="J107" s="482">
        <v>0</v>
      </c>
      <c r="K107" s="482">
        <v>0</v>
      </c>
      <c r="L107" s="468">
        <v>1</v>
      </c>
      <c r="M107" s="482">
        <v>1</v>
      </c>
      <c r="N107" s="483">
        <v>1</v>
      </c>
      <c r="O107" s="468">
        <v>0</v>
      </c>
      <c r="P107" s="482">
        <v>1</v>
      </c>
      <c r="Q107" s="484">
        <v>1</v>
      </c>
      <c r="R107" s="499">
        <v>1</v>
      </c>
      <c r="S107" s="484">
        <v>1</v>
      </c>
      <c r="T107" s="467">
        <v>1</v>
      </c>
      <c r="U107" s="485" t="s">
        <v>1280</v>
      </c>
      <c r="V107" s="329" t="str">
        <f t="shared" si="19"/>
        <v>ü</v>
      </c>
      <c r="W107" s="329" t="str">
        <f t="shared" si="20"/>
        <v/>
      </c>
      <c r="X107" s="329" t="str">
        <f t="shared" si="21"/>
        <v/>
      </c>
      <c r="Y107" s="329" t="str">
        <f t="shared" si="22"/>
        <v/>
      </c>
    </row>
    <row r="108" spans="1:25" s="114" customFormat="1" ht="27.75" customHeight="1">
      <c r="A108" s="467">
        <f t="shared" si="23"/>
        <v>87</v>
      </c>
      <c r="B108" s="468">
        <v>6</v>
      </c>
      <c r="C108" s="523"/>
      <c r="D108" s="494" t="s">
        <v>1939</v>
      </c>
      <c r="E108" s="486">
        <v>7000000</v>
      </c>
      <c r="F108" s="467" t="s">
        <v>1659</v>
      </c>
      <c r="G108" s="468">
        <v>1</v>
      </c>
      <c r="H108" s="482">
        <v>1</v>
      </c>
      <c r="I108" s="482">
        <v>0</v>
      </c>
      <c r="J108" s="482">
        <v>0</v>
      </c>
      <c r="K108" s="482">
        <v>0</v>
      </c>
      <c r="L108" s="468">
        <v>1</v>
      </c>
      <c r="M108" s="482">
        <v>1</v>
      </c>
      <c r="N108" s="483">
        <v>1</v>
      </c>
      <c r="O108" s="468">
        <v>0</v>
      </c>
      <c r="P108" s="482">
        <v>1</v>
      </c>
      <c r="Q108" s="484">
        <v>1</v>
      </c>
      <c r="R108" s="499">
        <v>1</v>
      </c>
      <c r="S108" s="484">
        <v>1</v>
      </c>
      <c r="T108" s="467">
        <v>1</v>
      </c>
      <c r="U108" s="485" t="s">
        <v>1280</v>
      </c>
      <c r="V108" s="329" t="str">
        <f t="shared" si="19"/>
        <v>ü</v>
      </c>
      <c r="W108" s="329" t="str">
        <f t="shared" si="20"/>
        <v/>
      </c>
      <c r="X108" s="329" t="str">
        <f t="shared" si="21"/>
        <v/>
      </c>
      <c r="Y108" s="329" t="str">
        <f t="shared" si="22"/>
        <v/>
      </c>
    </row>
    <row r="109" spans="1:25" s="114" customFormat="1" ht="27.75" customHeight="1">
      <c r="A109" s="467">
        <f t="shared" si="23"/>
        <v>88</v>
      </c>
      <c r="B109" s="468">
        <v>6</v>
      </c>
      <c r="C109" s="523"/>
      <c r="D109" s="494" t="s">
        <v>1940</v>
      </c>
      <c r="E109" s="486">
        <v>10000000</v>
      </c>
      <c r="F109" s="467" t="s">
        <v>1659</v>
      </c>
      <c r="G109" s="468">
        <v>1</v>
      </c>
      <c r="H109" s="482">
        <v>1</v>
      </c>
      <c r="I109" s="482">
        <v>0</v>
      </c>
      <c r="J109" s="482">
        <v>0</v>
      </c>
      <c r="K109" s="482">
        <v>0</v>
      </c>
      <c r="L109" s="468">
        <v>1</v>
      </c>
      <c r="M109" s="482">
        <v>1</v>
      </c>
      <c r="N109" s="483">
        <v>1</v>
      </c>
      <c r="O109" s="468">
        <v>0</v>
      </c>
      <c r="P109" s="482">
        <v>1</v>
      </c>
      <c r="Q109" s="484">
        <v>1</v>
      </c>
      <c r="R109" s="499">
        <v>1</v>
      </c>
      <c r="S109" s="484">
        <v>1</v>
      </c>
      <c r="T109" s="467">
        <v>1</v>
      </c>
      <c r="U109" s="485" t="s">
        <v>1280</v>
      </c>
      <c r="V109" s="329" t="str">
        <f t="shared" si="19"/>
        <v>ü</v>
      </c>
      <c r="W109" s="329" t="str">
        <f t="shared" si="20"/>
        <v/>
      </c>
      <c r="X109" s="329" t="str">
        <f t="shared" si="21"/>
        <v/>
      </c>
      <c r="Y109" s="329" t="str">
        <f t="shared" si="22"/>
        <v/>
      </c>
    </row>
    <row r="110" spans="1:25" s="114" customFormat="1" ht="27.75" customHeight="1">
      <c r="A110" s="467">
        <f t="shared" si="23"/>
        <v>89</v>
      </c>
      <c r="B110" s="468">
        <v>6</v>
      </c>
      <c r="C110" s="523"/>
      <c r="D110" s="470" t="s">
        <v>1941</v>
      </c>
      <c r="E110" s="471">
        <v>5200000</v>
      </c>
      <c r="F110" s="472" t="s">
        <v>1659</v>
      </c>
      <c r="G110" s="473">
        <v>1</v>
      </c>
      <c r="H110" s="474">
        <v>1</v>
      </c>
      <c r="I110" s="474">
        <v>0</v>
      </c>
      <c r="J110" s="474">
        <v>0</v>
      </c>
      <c r="K110" s="474">
        <v>0</v>
      </c>
      <c r="L110" s="473">
        <v>1</v>
      </c>
      <c r="M110" s="474">
        <v>1</v>
      </c>
      <c r="N110" s="475">
        <v>1</v>
      </c>
      <c r="O110" s="473">
        <v>0</v>
      </c>
      <c r="P110" s="474">
        <v>1</v>
      </c>
      <c r="Q110" s="476">
        <v>1</v>
      </c>
      <c r="R110" s="501">
        <v>1</v>
      </c>
      <c r="S110" s="476">
        <v>1</v>
      </c>
      <c r="T110" s="472">
        <v>1</v>
      </c>
      <c r="U110" s="477" t="s">
        <v>1280</v>
      </c>
      <c r="V110" s="329" t="str">
        <f t="shared" si="19"/>
        <v>ü</v>
      </c>
      <c r="W110" s="329" t="str">
        <f t="shared" si="20"/>
        <v/>
      </c>
      <c r="X110" s="329" t="str">
        <f t="shared" si="21"/>
        <v/>
      </c>
      <c r="Y110" s="329" t="str">
        <f t="shared" si="22"/>
        <v/>
      </c>
    </row>
    <row r="111" spans="1:25" s="114" customFormat="1" ht="27.75" customHeight="1">
      <c r="A111" s="467">
        <f t="shared" si="23"/>
        <v>90</v>
      </c>
      <c r="B111" s="468">
        <v>6</v>
      </c>
      <c r="C111" s="523"/>
      <c r="D111" s="470" t="s">
        <v>1942</v>
      </c>
      <c r="E111" s="471">
        <v>1976400</v>
      </c>
      <c r="F111" s="472" t="s">
        <v>1659</v>
      </c>
      <c r="G111" s="473">
        <v>1</v>
      </c>
      <c r="H111" s="474">
        <v>1</v>
      </c>
      <c r="I111" s="474">
        <v>1</v>
      </c>
      <c r="J111" s="474">
        <v>0</v>
      </c>
      <c r="K111" s="474">
        <v>0</v>
      </c>
      <c r="L111" s="473">
        <v>1</v>
      </c>
      <c r="M111" s="474">
        <v>1</v>
      </c>
      <c r="N111" s="475">
        <v>1</v>
      </c>
      <c r="O111" s="473">
        <v>0</v>
      </c>
      <c r="P111" s="474">
        <v>1</v>
      </c>
      <c r="Q111" s="476">
        <v>1</v>
      </c>
      <c r="R111" s="501">
        <v>1</v>
      </c>
      <c r="S111" s="476">
        <v>1</v>
      </c>
      <c r="T111" s="472">
        <v>1</v>
      </c>
      <c r="U111" s="477" t="s">
        <v>1280</v>
      </c>
      <c r="V111" s="329" t="str">
        <f t="shared" si="19"/>
        <v>ü</v>
      </c>
      <c r="W111" s="329" t="str">
        <f t="shared" si="20"/>
        <v/>
      </c>
      <c r="X111" s="329" t="str">
        <f t="shared" si="21"/>
        <v/>
      </c>
      <c r="Y111" s="329" t="str">
        <f t="shared" si="22"/>
        <v/>
      </c>
    </row>
    <row r="112" spans="1:25" s="114" customFormat="1" ht="27.75" customHeight="1">
      <c r="A112" s="467">
        <f t="shared" si="23"/>
        <v>91</v>
      </c>
      <c r="B112" s="468">
        <v>6</v>
      </c>
      <c r="C112" s="523"/>
      <c r="D112" s="470" t="s">
        <v>1943</v>
      </c>
      <c r="E112" s="471">
        <v>9000000</v>
      </c>
      <c r="F112" s="472" t="s">
        <v>1659</v>
      </c>
      <c r="G112" s="473">
        <v>1</v>
      </c>
      <c r="H112" s="474">
        <v>1</v>
      </c>
      <c r="I112" s="474">
        <v>0</v>
      </c>
      <c r="J112" s="474">
        <v>0</v>
      </c>
      <c r="K112" s="474">
        <v>0</v>
      </c>
      <c r="L112" s="473">
        <v>1</v>
      </c>
      <c r="M112" s="474">
        <v>1</v>
      </c>
      <c r="N112" s="475">
        <v>1</v>
      </c>
      <c r="O112" s="473">
        <v>0</v>
      </c>
      <c r="P112" s="474">
        <v>1</v>
      </c>
      <c r="Q112" s="476">
        <v>1</v>
      </c>
      <c r="R112" s="501">
        <v>1</v>
      </c>
      <c r="S112" s="476">
        <v>1</v>
      </c>
      <c r="T112" s="472">
        <v>1</v>
      </c>
      <c r="U112" s="477" t="s">
        <v>1280</v>
      </c>
      <c r="V112" s="329" t="str">
        <f t="shared" si="19"/>
        <v>ü</v>
      </c>
      <c r="W112" s="329" t="str">
        <f t="shared" si="20"/>
        <v/>
      </c>
      <c r="X112" s="329" t="str">
        <f t="shared" si="21"/>
        <v/>
      </c>
      <c r="Y112" s="329" t="str">
        <f t="shared" si="22"/>
        <v/>
      </c>
    </row>
    <row r="113" spans="1:25" s="114" customFormat="1" ht="27.75" customHeight="1">
      <c r="A113" s="467">
        <f t="shared" si="23"/>
        <v>92</v>
      </c>
      <c r="B113" s="468">
        <v>6</v>
      </c>
      <c r="C113" s="523"/>
      <c r="D113" s="470" t="s">
        <v>1944</v>
      </c>
      <c r="E113" s="471">
        <v>10000000</v>
      </c>
      <c r="F113" s="472" t="s">
        <v>1659</v>
      </c>
      <c r="G113" s="473">
        <v>1</v>
      </c>
      <c r="H113" s="474">
        <v>1</v>
      </c>
      <c r="I113" s="474">
        <v>1</v>
      </c>
      <c r="J113" s="474">
        <v>0</v>
      </c>
      <c r="K113" s="474">
        <v>0</v>
      </c>
      <c r="L113" s="473">
        <v>1</v>
      </c>
      <c r="M113" s="474">
        <v>1</v>
      </c>
      <c r="N113" s="475">
        <v>1</v>
      </c>
      <c r="O113" s="473">
        <v>0</v>
      </c>
      <c r="P113" s="474">
        <v>1</v>
      </c>
      <c r="Q113" s="476">
        <v>1</v>
      </c>
      <c r="R113" s="501">
        <v>1</v>
      </c>
      <c r="S113" s="476">
        <v>1</v>
      </c>
      <c r="T113" s="472">
        <v>1</v>
      </c>
      <c r="U113" s="477" t="s">
        <v>1280</v>
      </c>
      <c r="V113" s="329" t="str">
        <f t="shared" si="19"/>
        <v>ü</v>
      </c>
      <c r="W113" s="329" t="str">
        <f t="shared" si="20"/>
        <v/>
      </c>
      <c r="X113" s="329" t="str">
        <f t="shared" si="21"/>
        <v/>
      </c>
      <c r="Y113" s="329" t="str">
        <f t="shared" si="22"/>
        <v/>
      </c>
    </row>
    <row r="114" spans="1:25" s="114" customFormat="1" ht="27.75" customHeight="1">
      <c r="A114" s="467">
        <f t="shared" si="23"/>
        <v>93</v>
      </c>
      <c r="B114" s="468">
        <v>6</v>
      </c>
      <c r="C114" s="523"/>
      <c r="D114" s="470" t="s">
        <v>1945</v>
      </c>
      <c r="E114" s="471">
        <v>10000000</v>
      </c>
      <c r="F114" s="472" t="s">
        <v>1659</v>
      </c>
      <c r="G114" s="473">
        <v>1</v>
      </c>
      <c r="H114" s="474">
        <v>1</v>
      </c>
      <c r="I114" s="474">
        <v>0</v>
      </c>
      <c r="J114" s="474">
        <v>0</v>
      </c>
      <c r="K114" s="474">
        <v>0</v>
      </c>
      <c r="L114" s="473">
        <v>1</v>
      </c>
      <c r="M114" s="474">
        <v>1</v>
      </c>
      <c r="N114" s="475">
        <v>1</v>
      </c>
      <c r="O114" s="473">
        <v>0</v>
      </c>
      <c r="P114" s="474">
        <v>1</v>
      </c>
      <c r="Q114" s="476">
        <v>1</v>
      </c>
      <c r="R114" s="501">
        <v>1</v>
      </c>
      <c r="S114" s="476">
        <v>1</v>
      </c>
      <c r="T114" s="472">
        <v>1</v>
      </c>
      <c r="U114" s="477" t="s">
        <v>1280</v>
      </c>
      <c r="V114" s="329" t="str">
        <f t="shared" si="19"/>
        <v>ü</v>
      </c>
      <c r="W114" s="329" t="str">
        <f t="shared" si="20"/>
        <v/>
      </c>
      <c r="X114" s="329" t="str">
        <f t="shared" si="21"/>
        <v/>
      </c>
      <c r="Y114" s="329" t="str">
        <f t="shared" si="22"/>
        <v/>
      </c>
    </row>
    <row r="115" spans="1:25" s="114" customFormat="1" ht="27.75" customHeight="1">
      <c r="A115" s="467">
        <f t="shared" si="23"/>
        <v>94</v>
      </c>
      <c r="B115" s="468">
        <v>6</v>
      </c>
      <c r="C115" s="523"/>
      <c r="D115" s="470" t="s">
        <v>1946</v>
      </c>
      <c r="E115" s="471">
        <v>4588000</v>
      </c>
      <c r="F115" s="472" t="s">
        <v>1659</v>
      </c>
      <c r="G115" s="473">
        <v>1</v>
      </c>
      <c r="H115" s="474">
        <v>1</v>
      </c>
      <c r="I115" s="474">
        <v>0</v>
      </c>
      <c r="J115" s="474">
        <v>0</v>
      </c>
      <c r="K115" s="474">
        <v>0</v>
      </c>
      <c r="L115" s="473">
        <v>1</v>
      </c>
      <c r="M115" s="474">
        <v>1</v>
      </c>
      <c r="N115" s="475">
        <v>1</v>
      </c>
      <c r="O115" s="473">
        <v>0</v>
      </c>
      <c r="P115" s="474">
        <v>1</v>
      </c>
      <c r="Q115" s="476">
        <v>1</v>
      </c>
      <c r="R115" s="501">
        <v>1</v>
      </c>
      <c r="S115" s="476">
        <v>1</v>
      </c>
      <c r="T115" s="472">
        <v>1</v>
      </c>
      <c r="U115" s="477" t="s">
        <v>1280</v>
      </c>
      <c r="V115" s="329" t="str">
        <f t="shared" si="19"/>
        <v>ü</v>
      </c>
      <c r="W115" s="329" t="str">
        <f t="shared" si="20"/>
        <v/>
      </c>
      <c r="X115" s="329" t="str">
        <f t="shared" si="21"/>
        <v/>
      </c>
      <c r="Y115" s="329" t="str">
        <f t="shared" si="22"/>
        <v/>
      </c>
    </row>
    <row r="116" spans="1:25" s="114" customFormat="1" ht="27.75" customHeight="1">
      <c r="A116" s="467">
        <f t="shared" si="23"/>
        <v>95</v>
      </c>
      <c r="B116" s="468">
        <v>6</v>
      </c>
      <c r="C116" s="523"/>
      <c r="D116" s="470" t="s">
        <v>1947</v>
      </c>
      <c r="E116" s="471">
        <v>3246000</v>
      </c>
      <c r="F116" s="472" t="s">
        <v>1659</v>
      </c>
      <c r="G116" s="473">
        <v>1</v>
      </c>
      <c r="H116" s="474">
        <v>1</v>
      </c>
      <c r="I116" s="474">
        <v>0</v>
      </c>
      <c r="J116" s="474">
        <v>0</v>
      </c>
      <c r="K116" s="474">
        <v>0</v>
      </c>
      <c r="L116" s="473">
        <v>1</v>
      </c>
      <c r="M116" s="474">
        <v>1</v>
      </c>
      <c r="N116" s="475">
        <v>1</v>
      </c>
      <c r="O116" s="473">
        <v>0</v>
      </c>
      <c r="P116" s="474">
        <v>1</v>
      </c>
      <c r="Q116" s="476">
        <v>1</v>
      </c>
      <c r="R116" s="501">
        <v>1</v>
      </c>
      <c r="S116" s="476">
        <v>1</v>
      </c>
      <c r="T116" s="472">
        <v>1</v>
      </c>
      <c r="U116" s="477" t="s">
        <v>1280</v>
      </c>
      <c r="V116" s="329" t="str">
        <f t="shared" si="19"/>
        <v>ü</v>
      </c>
      <c r="W116" s="329" t="str">
        <f t="shared" si="20"/>
        <v/>
      </c>
      <c r="X116" s="329" t="str">
        <f t="shared" si="21"/>
        <v/>
      </c>
      <c r="Y116" s="329" t="str">
        <f t="shared" si="22"/>
        <v/>
      </c>
    </row>
    <row r="117" spans="1:25" s="113" customFormat="1" ht="42.75">
      <c r="A117" s="467"/>
      <c r="B117" s="468"/>
      <c r="C117" s="469" t="s">
        <v>1215</v>
      </c>
      <c r="D117" s="478" t="s">
        <v>1948</v>
      </c>
      <c r="E117" s="522">
        <v>21809989</v>
      </c>
      <c r="F117" s="472"/>
      <c r="G117" s="473"/>
      <c r="H117" s="474"/>
      <c r="I117" s="474"/>
      <c r="J117" s="474"/>
      <c r="K117" s="475"/>
      <c r="L117" s="473"/>
      <c r="M117" s="474"/>
      <c r="N117" s="475"/>
      <c r="O117" s="473"/>
      <c r="P117" s="474"/>
      <c r="Q117" s="475"/>
      <c r="R117" s="473"/>
      <c r="S117" s="476"/>
      <c r="T117" s="472"/>
      <c r="U117" s="477"/>
      <c r="V117" s="329" t="str">
        <f t="shared" si="19"/>
        <v/>
      </c>
      <c r="W117" s="329" t="str">
        <f t="shared" si="20"/>
        <v/>
      </c>
      <c r="X117" s="329" t="str">
        <f t="shared" si="21"/>
        <v/>
      </c>
      <c r="Y117" s="329" t="str">
        <f t="shared" si="22"/>
        <v/>
      </c>
    </row>
    <row r="118" spans="1:25" s="114" customFormat="1" ht="27.75" customHeight="1">
      <c r="A118" s="467">
        <v>96</v>
      </c>
      <c r="B118" s="468">
        <v>7</v>
      </c>
      <c r="C118" s="523"/>
      <c r="D118" s="521" t="s">
        <v>1949</v>
      </c>
      <c r="E118" s="524">
        <v>6222000</v>
      </c>
      <c r="F118" s="467" t="s">
        <v>1657</v>
      </c>
      <c r="G118" s="468">
        <v>1</v>
      </c>
      <c r="H118" s="482">
        <v>1</v>
      </c>
      <c r="I118" s="482">
        <v>0</v>
      </c>
      <c r="J118" s="482">
        <v>0</v>
      </c>
      <c r="K118" s="483">
        <v>0</v>
      </c>
      <c r="L118" s="468">
        <v>1</v>
      </c>
      <c r="M118" s="482">
        <v>1</v>
      </c>
      <c r="N118" s="483">
        <v>1</v>
      </c>
      <c r="O118" s="468">
        <v>0</v>
      </c>
      <c r="P118" s="482">
        <v>1</v>
      </c>
      <c r="Q118" s="483">
        <v>1</v>
      </c>
      <c r="R118" s="468">
        <v>1</v>
      </c>
      <c r="S118" s="484">
        <v>1</v>
      </c>
      <c r="T118" s="467">
        <v>1</v>
      </c>
      <c r="U118" s="509" t="s">
        <v>351</v>
      </c>
      <c r="V118" s="329" t="str">
        <f t="shared" si="19"/>
        <v/>
      </c>
      <c r="W118" s="329" t="str">
        <f t="shared" si="20"/>
        <v>ü</v>
      </c>
      <c r="X118" s="329" t="str">
        <f t="shared" si="21"/>
        <v/>
      </c>
      <c r="Y118" s="329" t="str">
        <f t="shared" si="22"/>
        <v/>
      </c>
    </row>
    <row r="119" spans="1:25" s="114" customFormat="1" ht="27.75" customHeight="1">
      <c r="A119" s="467">
        <f t="shared" ref="A119:A125" si="24">A118+1</f>
        <v>97</v>
      </c>
      <c r="B119" s="468">
        <v>7</v>
      </c>
      <c r="C119" s="523"/>
      <c r="D119" s="494" t="s">
        <v>1929</v>
      </c>
      <c r="E119" s="481">
        <v>3500000</v>
      </c>
      <c r="F119" s="467" t="s">
        <v>1658</v>
      </c>
      <c r="G119" s="468">
        <v>1</v>
      </c>
      <c r="H119" s="482">
        <v>0</v>
      </c>
      <c r="I119" s="482">
        <v>0</v>
      </c>
      <c r="J119" s="482">
        <v>0</v>
      </c>
      <c r="K119" s="483">
        <v>0</v>
      </c>
      <c r="L119" s="468">
        <v>1</v>
      </c>
      <c r="M119" s="482">
        <v>1</v>
      </c>
      <c r="N119" s="483">
        <v>1</v>
      </c>
      <c r="O119" s="468">
        <v>0</v>
      </c>
      <c r="P119" s="482">
        <v>1</v>
      </c>
      <c r="Q119" s="483">
        <v>1</v>
      </c>
      <c r="R119" s="468">
        <v>0</v>
      </c>
      <c r="S119" s="484">
        <v>0</v>
      </c>
      <c r="T119" s="467">
        <v>0</v>
      </c>
      <c r="U119" s="485" t="s">
        <v>1654</v>
      </c>
      <c r="V119" s="329" t="str">
        <f t="shared" si="19"/>
        <v/>
      </c>
      <c r="W119" s="329" t="str">
        <f t="shared" si="20"/>
        <v/>
      </c>
      <c r="X119" s="329" t="str">
        <f t="shared" si="21"/>
        <v/>
      </c>
      <c r="Y119" s="329" t="str">
        <f t="shared" si="22"/>
        <v>ü</v>
      </c>
    </row>
    <row r="120" spans="1:25" s="114" customFormat="1" ht="27.75" customHeight="1">
      <c r="A120" s="467">
        <f t="shared" si="24"/>
        <v>98</v>
      </c>
      <c r="B120" s="468">
        <v>7</v>
      </c>
      <c r="C120" s="523"/>
      <c r="D120" s="470" t="s">
        <v>1930</v>
      </c>
      <c r="E120" s="525">
        <v>2580000</v>
      </c>
      <c r="F120" s="467" t="s">
        <v>1657</v>
      </c>
      <c r="G120" s="468">
        <v>1</v>
      </c>
      <c r="H120" s="482">
        <v>1</v>
      </c>
      <c r="I120" s="482">
        <v>0</v>
      </c>
      <c r="J120" s="482">
        <v>0</v>
      </c>
      <c r="K120" s="483">
        <v>0</v>
      </c>
      <c r="L120" s="468">
        <v>1</v>
      </c>
      <c r="M120" s="482">
        <v>1</v>
      </c>
      <c r="N120" s="483">
        <v>1</v>
      </c>
      <c r="O120" s="468">
        <v>0</v>
      </c>
      <c r="P120" s="482">
        <v>1</v>
      </c>
      <c r="Q120" s="483">
        <v>1</v>
      </c>
      <c r="R120" s="468">
        <v>1</v>
      </c>
      <c r="S120" s="484">
        <v>1</v>
      </c>
      <c r="T120" s="467">
        <v>1</v>
      </c>
      <c r="U120" s="509" t="s">
        <v>351</v>
      </c>
      <c r="V120" s="329" t="str">
        <f t="shared" si="19"/>
        <v/>
      </c>
      <c r="W120" s="329" t="str">
        <f t="shared" si="20"/>
        <v>ü</v>
      </c>
      <c r="X120" s="329" t="str">
        <f t="shared" si="21"/>
        <v/>
      </c>
      <c r="Y120" s="329" t="str">
        <f t="shared" si="22"/>
        <v/>
      </c>
    </row>
    <row r="121" spans="1:25" s="114" customFormat="1" ht="27.75" customHeight="1">
      <c r="A121" s="467">
        <f t="shared" si="24"/>
        <v>99</v>
      </c>
      <c r="B121" s="468">
        <v>7</v>
      </c>
      <c r="C121" s="523"/>
      <c r="D121" s="470" t="s">
        <v>1931</v>
      </c>
      <c r="E121" s="471">
        <v>1325000</v>
      </c>
      <c r="F121" s="472" t="s">
        <v>1658</v>
      </c>
      <c r="G121" s="473">
        <v>1</v>
      </c>
      <c r="H121" s="474">
        <v>0</v>
      </c>
      <c r="I121" s="474">
        <v>0</v>
      </c>
      <c r="J121" s="474">
        <v>0</v>
      </c>
      <c r="K121" s="475">
        <v>0</v>
      </c>
      <c r="L121" s="473">
        <v>1</v>
      </c>
      <c r="M121" s="474">
        <v>1</v>
      </c>
      <c r="N121" s="475">
        <v>1</v>
      </c>
      <c r="O121" s="473">
        <v>0</v>
      </c>
      <c r="P121" s="474">
        <v>1</v>
      </c>
      <c r="Q121" s="475">
        <v>1</v>
      </c>
      <c r="R121" s="473">
        <v>0</v>
      </c>
      <c r="S121" s="476">
        <v>0</v>
      </c>
      <c r="T121" s="472">
        <v>0</v>
      </c>
      <c r="U121" s="477" t="s">
        <v>1655</v>
      </c>
      <c r="V121" s="329" t="str">
        <f t="shared" si="19"/>
        <v/>
      </c>
      <c r="W121" s="329" t="str">
        <f t="shared" si="20"/>
        <v/>
      </c>
      <c r="X121" s="329" t="str">
        <f t="shared" si="21"/>
        <v/>
      </c>
      <c r="Y121" s="329" t="str">
        <f t="shared" si="22"/>
        <v>ü</v>
      </c>
    </row>
    <row r="122" spans="1:25" s="114" customFormat="1" ht="27.75" customHeight="1">
      <c r="A122" s="467">
        <f t="shared" si="24"/>
        <v>100</v>
      </c>
      <c r="B122" s="468">
        <v>7</v>
      </c>
      <c r="C122" s="523"/>
      <c r="D122" s="494" t="s">
        <v>1932</v>
      </c>
      <c r="E122" s="481">
        <v>200000</v>
      </c>
      <c r="F122" s="467" t="s">
        <v>1657</v>
      </c>
      <c r="G122" s="468">
        <v>1</v>
      </c>
      <c r="H122" s="482">
        <v>1</v>
      </c>
      <c r="I122" s="482">
        <v>0</v>
      </c>
      <c r="J122" s="482">
        <v>0</v>
      </c>
      <c r="K122" s="483">
        <v>0</v>
      </c>
      <c r="L122" s="468">
        <v>1</v>
      </c>
      <c r="M122" s="482">
        <v>1</v>
      </c>
      <c r="N122" s="483">
        <v>1</v>
      </c>
      <c r="O122" s="468">
        <v>0</v>
      </c>
      <c r="P122" s="482">
        <v>1</v>
      </c>
      <c r="Q122" s="483">
        <v>1</v>
      </c>
      <c r="R122" s="468">
        <v>1</v>
      </c>
      <c r="S122" s="484">
        <v>1</v>
      </c>
      <c r="T122" s="467">
        <v>1</v>
      </c>
      <c r="U122" s="509" t="s">
        <v>351</v>
      </c>
      <c r="V122" s="329" t="str">
        <f t="shared" si="19"/>
        <v/>
      </c>
      <c r="W122" s="329" t="str">
        <f t="shared" si="20"/>
        <v>ü</v>
      </c>
      <c r="X122" s="329" t="str">
        <f t="shared" si="21"/>
        <v/>
      </c>
      <c r="Y122" s="329" t="str">
        <f t="shared" si="22"/>
        <v/>
      </c>
    </row>
    <row r="123" spans="1:25" s="114" customFormat="1" ht="27.75" customHeight="1">
      <c r="A123" s="467">
        <f t="shared" si="24"/>
        <v>101</v>
      </c>
      <c r="B123" s="468">
        <v>7</v>
      </c>
      <c r="C123" s="523"/>
      <c r="D123" s="494" t="s">
        <v>1933</v>
      </c>
      <c r="E123" s="481">
        <v>5270989</v>
      </c>
      <c r="F123" s="467" t="s">
        <v>1658</v>
      </c>
      <c r="G123" s="468">
        <v>1</v>
      </c>
      <c r="H123" s="482">
        <v>0</v>
      </c>
      <c r="I123" s="482">
        <v>0</v>
      </c>
      <c r="J123" s="482">
        <v>0</v>
      </c>
      <c r="K123" s="483">
        <v>0</v>
      </c>
      <c r="L123" s="468">
        <v>1</v>
      </c>
      <c r="M123" s="482">
        <v>1</v>
      </c>
      <c r="N123" s="483">
        <v>1</v>
      </c>
      <c r="O123" s="468">
        <v>0</v>
      </c>
      <c r="P123" s="482">
        <v>1</v>
      </c>
      <c r="Q123" s="483">
        <v>1</v>
      </c>
      <c r="R123" s="468">
        <v>0</v>
      </c>
      <c r="S123" s="484">
        <v>0</v>
      </c>
      <c r="T123" s="467">
        <v>0</v>
      </c>
      <c r="U123" s="485" t="s">
        <v>1274</v>
      </c>
      <c r="V123" s="329" t="str">
        <f t="shared" si="19"/>
        <v/>
      </c>
      <c r="W123" s="329" t="str">
        <f t="shared" si="20"/>
        <v/>
      </c>
      <c r="X123" s="329" t="str">
        <f t="shared" si="21"/>
        <v/>
      </c>
      <c r="Y123" s="329" t="str">
        <f t="shared" si="22"/>
        <v>ü</v>
      </c>
    </row>
    <row r="124" spans="1:25" s="114" customFormat="1" ht="27.75" customHeight="1">
      <c r="A124" s="467">
        <f t="shared" si="24"/>
        <v>102</v>
      </c>
      <c r="B124" s="468">
        <v>7</v>
      </c>
      <c r="C124" s="523"/>
      <c r="D124" s="470" t="s">
        <v>1934</v>
      </c>
      <c r="E124" s="471">
        <v>1500000</v>
      </c>
      <c r="F124" s="472" t="s">
        <v>1658</v>
      </c>
      <c r="G124" s="473">
        <v>1</v>
      </c>
      <c r="H124" s="474">
        <v>0</v>
      </c>
      <c r="I124" s="474">
        <v>0</v>
      </c>
      <c r="J124" s="474">
        <v>0</v>
      </c>
      <c r="K124" s="475">
        <v>0</v>
      </c>
      <c r="L124" s="473">
        <v>1</v>
      </c>
      <c r="M124" s="474">
        <v>1</v>
      </c>
      <c r="N124" s="475">
        <v>1</v>
      </c>
      <c r="O124" s="473">
        <v>0</v>
      </c>
      <c r="P124" s="474">
        <v>1</v>
      </c>
      <c r="Q124" s="475">
        <v>1</v>
      </c>
      <c r="R124" s="473">
        <v>0</v>
      </c>
      <c r="S124" s="476">
        <v>0</v>
      </c>
      <c r="T124" s="472">
        <v>0</v>
      </c>
      <c r="U124" s="526" t="s">
        <v>1281</v>
      </c>
      <c r="V124" s="329" t="str">
        <f t="shared" si="19"/>
        <v/>
      </c>
      <c r="W124" s="329" t="str">
        <f t="shared" si="20"/>
        <v/>
      </c>
      <c r="X124" s="329" t="str">
        <f t="shared" si="21"/>
        <v/>
      </c>
      <c r="Y124" s="329" t="str">
        <f t="shared" si="22"/>
        <v>ü</v>
      </c>
    </row>
    <row r="125" spans="1:25" s="114" customFormat="1" ht="27.75" customHeight="1">
      <c r="A125" s="537">
        <f t="shared" si="24"/>
        <v>103</v>
      </c>
      <c r="B125" s="527">
        <v>7</v>
      </c>
      <c r="C125" s="528"/>
      <c r="D125" s="529" t="s">
        <v>1935</v>
      </c>
      <c r="E125" s="530">
        <v>1212000</v>
      </c>
      <c r="F125" s="531" t="s">
        <v>1657</v>
      </c>
      <c r="G125" s="532">
        <v>1</v>
      </c>
      <c r="H125" s="533">
        <v>1</v>
      </c>
      <c r="I125" s="533">
        <v>0</v>
      </c>
      <c r="J125" s="533">
        <v>0</v>
      </c>
      <c r="K125" s="534">
        <v>0</v>
      </c>
      <c r="L125" s="532">
        <v>1</v>
      </c>
      <c r="M125" s="533">
        <v>1</v>
      </c>
      <c r="N125" s="534">
        <v>1</v>
      </c>
      <c r="O125" s="532">
        <v>0</v>
      </c>
      <c r="P125" s="533">
        <v>1</v>
      </c>
      <c r="Q125" s="534">
        <v>1</v>
      </c>
      <c r="R125" s="532">
        <v>1</v>
      </c>
      <c r="S125" s="535">
        <v>1</v>
      </c>
      <c r="T125" s="531">
        <v>1</v>
      </c>
      <c r="U125" s="536" t="s">
        <v>351</v>
      </c>
      <c r="V125" s="362" t="str">
        <f t="shared" si="19"/>
        <v/>
      </c>
      <c r="W125" s="362" t="str">
        <f t="shared" si="20"/>
        <v>ü</v>
      </c>
      <c r="X125" s="362" t="str">
        <f t="shared" si="21"/>
        <v/>
      </c>
      <c r="Y125" s="362" t="str">
        <f t="shared" si="22"/>
        <v/>
      </c>
    </row>
    <row r="126" spans="1:25" s="87" customFormat="1">
      <c r="A126" s="55"/>
      <c r="B126" s="55"/>
      <c r="D126" s="84"/>
      <c r="E126" s="110"/>
    </row>
    <row r="127" spans="1:25" s="87" customFormat="1">
      <c r="A127" s="55"/>
      <c r="B127" s="55"/>
      <c r="D127" s="84"/>
      <c r="E127" s="110"/>
    </row>
    <row r="128" spans="1:25" s="87" customFormat="1" hidden="1">
      <c r="A128" s="55"/>
      <c r="B128" s="55"/>
      <c r="D128" s="74" t="s">
        <v>857</v>
      </c>
      <c r="E128" s="75">
        <f>SUMIF(F$8:F125,"Y",E$8:E125)</f>
        <v>144569450</v>
      </c>
      <c r="F128" s="76">
        <f>COUNTIF(F$8:F125,"Y")</f>
        <v>32</v>
      </c>
    </row>
    <row r="129" spans="1:6" s="87" customFormat="1" hidden="1">
      <c r="A129" s="55"/>
      <c r="B129" s="55"/>
      <c r="D129" s="77" t="s">
        <v>858</v>
      </c>
      <c r="E129" s="78">
        <f>SUMIF(F$8:F125,"N",E$8:E125)</f>
        <v>219012154</v>
      </c>
      <c r="F129" s="73">
        <f>COUNTIF(F$8:F125,"N")</f>
        <v>60</v>
      </c>
    </row>
    <row r="130" spans="1:6" s="87" customFormat="1" hidden="1">
      <c r="A130" s="55"/>
      <c r="B130" s="55"/>
      <c r="D130" s="77" t="s">
        <v>856</v>
      </c>
      <c r="E130" s="78">
        <f>SUMIF(F$8:F125,"F",E$8:E125)</f>
        <v>103825900</v>
      </c>
      <c r="F130" s="73">
        <f>COUNTIF(F$8:F125,"F")</f>
        <v>11</v>
      </c>
    </row>
    <row r="131" spans="1:6" s="87" customFormat="1" hidden="1">
      <c r="A131" s="55"/>
      <c r="B131" s="55"/>
      <c r="D131" s="77" t="s">
        <v>1339</v>
      </c>
      <c r="E131" s="78">
        <f>SUMIF(F$8:F125,"L",E$8:E125)</f>
        <v>0</v>
      </c>
      <c r="F131" s="73">
        <f>COUNTIF(F$8:F125,"L")</f>
        <v>0</v>
      </c>
    </row>
    <row r="132" spans="1:6" s="87" customFormat="1" hidden="1">
      <c r="A132" s="55"/>
      <c r="B132" s="55"/>
      <c r="D132" s="79" t="s">
        <v>859</v>
      </c>
      <c r="E132" s="80">
        <f>SUM(E128:E131)</f>
        <v>467407504</v>
      </c>
      <c r="F132" s="81">
        <f>SUM(F128:F131)</f>
        <v>103</v>
      </c>
    </row>
    <row r="133" spans="1:6" s="87" customFormat="1" hidden="1">
      <c r="A133" s="55"/>
      <c r="B133" s="55"/>
      <c r="D133" s="84"/>
      <c r="E133" s="110"/>
    </row>
    <row r="134" spans="1:6" s="87" customFormat="1" hidden="1">
      <c r="A134" s="55"/>
      <c r="B134" s="55"/>
      <c r="D134" s="84"/>
      <c r="E134" s="110"/>
    </row>
    <row r="135" spans="1:6" s="87" customFormat="1">
      <c r="A135" s="55"/>
      <c r="B135" s="55"/>
      <c r="D135" s="84"/>
      <c r="E135" s="110"/>
    </row>
    <row r="136" spans="1:6" s="87" customFormat="1">
      <c r="A136" s="55"/>
      <c r="B136" s="55"/>
      <c r="D136" s="84"/>
      <c r="E136" s="110"/>
    </row>
    <row r="137" spans="1:6" s="87" customFormat="1">
      <c r="A137" s="55"/>
      <c r="B137" s="55"/>
      <c r="D137" s="84"/>
      <c r="E137" s="110"/>
    </row>
    <row r="138" spans="1:6" s="87" customFormat="1">
      <c r="A138" s="55"/>
      <c r="B138" s="55"/>
      <c r="D138" s="84"/>
      <c r="E138" s="110"/>
    </row>
    <row r="139" spans="1:6" s="87" customFormat="1">
      <c r="A139" s="55"/>
      <c r="B139" s="55"/>
      <c r="D139" s="84"/>
      <c r="E139" s="110"/>
    </row>
    <row r="140" spans="1:6" s="87" customFormat="1">
      <c r="A140" s="55"/>
      <c r="B140" s="55"/>
      <c r="D140" s="84"/>
      <c r="E140" s="110"/>
    </row>
    <row r="141" spans="1:6" s="87" customFormat="1">
      <c r="A141" s="55"/>
      <c r="B141" s="55"/>
      <c r="D141" s="84"/>
      <c r="E141" s="110"/>
    </row>
    <row r="142" spans="1:6" s="87" customFormat="1">
      <c r="A142" s="55"/>
      <c r="B142" s="55"/>
      <c r="D142" s="84"/>
      <c r="E142" s="110"/>
    </row>
    <row r="143" spans="1:6" s="87" customFormat="1">
      <c r="A143" s="55"/>
      <c r="B143" s="55"/>
      <c r="D143" s="84"/>
      <c r="E143" s="110"/>
    </row>
    <row r="144" spans="1:6" s="87" customFormat="1">
      <c r="A144" s="55"/>
      <c r="B144" s="55"/>
      <c r="D144" s="84"/>
      <c r="E144" s="110"/>
    </row>
    <row r="145" spans="1:5" s="87" customFormat="1">
      <c r="A145" s="55"/>
      <c r="B145" s="55"/>
      <c r="D145" s="84"/>
      <c r="E145" s="110"/>
    </row>
    <row r="146" spans="1:5" s="87" customFormat="1">
      <c r="A146" s="55"/>
      <c r="B146" s="55"/>
      <c r="D146" s="84"/>
      <c r="E146" s="110"/>
    </row>
    <row r="147" spans="1:5" s="87" customFormat="1">
      <c r="A147" s="55"/>
      <c r="B147" s="55"/>
      <c r="D147" s="84"/>
      <c r="E147" s="110"/>
    </row>
    <row r="148" spans="1:5" s="87" customFormat="1">
      <c r="A148" s="55"/>
      <c r="B148" s="55"/>
      <c r="D148" s="84"/>
      <c r="E148" s="110"/>
    </row>
    <row r="149" spans="1:5" s="87" customFormat="1">
      <c r="A149" s="55"/>
      <c r="B149" s="55"/>
      <c r="D149" s="84"/>
      <c r="E149" s="110"/>
    </row>
    <row r="150" spans="1:5" s="87" customFormat="1">
      <c r="A150" s="55"/>
      <c r="B150" s="55"/>
      <c r="D150" s="84"/>
      <c r="E150" s="110"/>
    </row>
    <row r="151" spans="1:5" s="87" customFormat="1">
      <c r="A151" s="55"/>
      <c r="B151" s="55"/>
      <c r="D151" s="84"/>
      <c r="E151" s="110"/>
    </row>
    <row r="152" spans="1:5" s="87" customFormat="1">
      <c r="A152" s="55"/>
      <c r="B152" s="55"/>
      <c r="D152" s="84"/>
      <c r="E152" s="110"/>
    </row>
    <row r="153" spans="1:5" s="87" customFormat="1">
      <c r="A153" s="55"/>
      <c r="B153" s="55"/>
      <c r="D153" s="84"/>
      <c r="E153" s="110"/>
    </row>
    <row r="154" spans="1:5" s="87" customFormat="1">
      <c r="A154" s="55"/>
      <c r="B154" s="55"/>
      <c r="D154" s="84"/>
      <c r="E154" s="110"/>
    </row>
    <row r="155" spans="1:5" s="87" customFormat="1">
      <c r="A155" s="55"/>
      <c r="B155" s="55"/>
      <c r="D155" s="84"/>
      <c r="E155" s="110"/>
    </row>
    <row r="156" spans="1:5" s="87" customFormat="1">
      <c r="A156" s="55"/>
      <c r="B156" s="55"/>
      <c r="D156" s="84"/>
      <c r="E156" s="110"/>
    </row>
    <row r="157" spans="1:5" s="87" customFormat="1">
      <c r="A157" s="55"/>
      <c r="B157" s="55"/>
      <c r="D157" s="84"/>
      <c r="E157" s="110"/>
    </row>
    <row r="158" spans="1:5" s="87" customFormat="1">
      <c r="A158" s="55"/>
      <c r="B158" s="55"/>
      <c r="D158" s="84"/>
      <c r="E158" s="110"/>
    </row>
    <row r="159" spans="1:5" s="87" customFormat="1">
      <c r="A159" s="55"/>
      <c r="B159" s="55"/>
      <c r="D159" s="84"/>
      <c r="E159" s="110"/>
    </row>
    <row r="160" spans="1:5" s="87" customFormat="1">
      <c r="A160" s="55"/>
      <c r="B160" s="55"/>
      <c r="D160" s="84"/>
      <c r="E160" s="110"/>
    </row>
    <row r="161" spans="1:5" s="87" customFormat="1">
      <c r="A161" s="55"/>
      <c r="B161" s="55"/>
      <c r="D161" s="84"/>
      <c r="E161" s="110"/>
    </row>
    <row r="162" spans="1:5" s="87" customFormat="1">
      <c r="A162" s="55"/>
      <c r="B162" s="55"/>
      <c r="D162" s="84"/>
      <c r="E162" s="110"/>
    </row>
    <row r="163" spans="1:5" s="87" customFormat="1">
      <c r="A163" s="55"/>
      <c r="B163" s="55"/>
      <c r="D163" s="84"/>
      <c r="E163" s="110"/>
    </row>
    <row r="164" spans="1:5" s="87" customFormat="1">
      <c r="A164" s="55"/>
      <c r="B164" s="55"/>
      <c r="D164" s="84"/>
      <c r="E164" s="110"/>
    </row>
    <row r="165" spans="1:5" s="87" customFormat="1">
      <c r="A165" s="55"/>
      <c r="B165" s="55"/>
      <c r="D165" s="84"/>
      <c r="E165" s="110"/>
    </row>
    <row r="166" spans="1:5" s="87" customFormat="1">
      <c r="A166" s="55"/>
      <c r="B166" s="55"/>
      <c r="D166" s="84"/>
      <c r="E166" s="110"/>
    </row>
    <row r="167" spans="1:5" s="87" customFormat="1">
      <c r="A167" s="55"/>
      <c r="B167" s="55"/>
      <c r="D167" s="84"/>
      <c r="E167" s="110"/>
    </row>
  </sheetData>
  <autoFilter ref="A5:AE126">
    <filterColumn colId="6" showButton="0"/>
    <filterColumn colId="7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  <filterColumn colId="17" showButton="0"/>
  </autoFilter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tabColor indexed="46"/>
  </sheetPr>
  <dimension ref="A1:Z115"/>
  <sheetViews>
    <sheetView workbookViewId="0"/>
  </sheetViews>
  <sheetFormatPr defaultColWidth="9" defaultRowHeight="14.25"/>
  <cols>
    <col min="1" max="1" width="5.140625" style="49" customWidth="1"/>
    <col min="2" max="2" width="5.140625" style="49" hidden="1" customWidth="1"/>
    <col min="3" max="3" width="47.5703125" style="49" customWidth="1"/>
    <col min="4" max="4" width="59.28515625" style="49" customWidth="1"/>
    <col min="5" max="5" width="11.42578125" style="48" customWidth="1"/>
    <col min="6" max="20" width="4.42578125" style="49" hidden="1" customWidth="1"/>
    <col min="21" max="21" width="26.140625" style="49" hidden="1" customWidth="1"/>
    <col min="22" max="25" width="9" style="49"/>
    <col min="26" max="26" width="0" style="49" hidden="1" customWidth="1"/>
    <col min="27" max="16384" width="9" style="49"/>
  </cols>
  <sheetData>
    <row r="1" spans="1:26" s="197" customFormat="1" ht="12.75">
      <c r="A1" s="5" t="s">
        <v>500</v>
      </c>
      <c r="B1" s="5"/>
      <c r="D1" s="203"/>
      <c r="E1" s="198"/>
      <c r="F1" s="197" t="s">
        <v>523</v>
      </c>
      <c r="H1" s="197" t="s">
        <v>528</v>
      </c>
    </row>
    <row r="2" spans="1:26" s="197" customFormat="1" ht="12.75">
      <c r="A2" s="5" t="s">
        <v>186</v>
      </c>
      <c r="B2" s="5"/>
      <c r="D2" s="203"/>
      <c r="E2" s="198"/>
      <c r="H2" s="197" t="s">
        <v>524</v>
      </c>
      <c r="K2" s="197" t="s">
        <v>185</v>
      </c>
    </row>
    <row r="3" spans="1:26" s="197" customFormat="1" ht="12.75">
      <c r="A3" s="5"/>
      <c r="B3" s="5"/>
      <c r="D3" s="203"/>
      <c r="E3" s="198"/>
      <c r="H3" s="197" t="s">
        <v>525</v>
      </c>
      <c r="N3" s="197" t="s">
        <v>1660</v>
      </c>
    </row>
    <row r="4" spans="1:26" s="197" customFormat="1" ht="12.75">
      <c r="D4" s="203"/>
      <c r="E4" s="198"/>
      <c r="H4" s="197" t="s">
        <v>182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ht="57">
      <c r="A8" s="304">
        <v>1</v>
      </c>
      <c r="B8" s="304">
        <v>1</v>
      </c>
      <c r="C8" s="538" t="s">
        <v>187</v>
      </c>
      <c r="D8" s="539" t="s">
        <v>188</v>
      </c>
      <c r="E8" s="540">
        <v>2000000</v>
      </c>
      <c r="F8" s="541" t="s">
        <v>1658</v>
      </c>
      <c r="G8" s="542">
        <v>1</v>
      </c>
      <c r="H8" s="543">
        <v>0</v>
      </c>
      <c r="I8" s="543">
        <v>0</v>
      </c>
      <c r="J8" s="543">
        <v>0</v>
      </c>
      <c r="K8" s="544">
        <v>0</v>
      </c>
      <c r="L8" s="542">
        <v>1</v>
      </c>
      <c r="M8" s="543">
        <v>1</v>
      </c>
      <c r="N8" s="544">
        <v>1</v>
      </c>
      <c r="O8" s="542">
        <v>0</v>
      </c>
      <c r="P8" s="543">
        <v>1</v>
      </c>
      <c r="Q8" s="544">
        <v>1</v>
      </c>
      <c r="R8" s="542">
        <v>0</v>
      </c>
      <c r="S8" s="545">
        <v>0</v>
      </c>
      <c r="T8" s="541">
        <v>0</v>
      </c>
      <c r="U8" s="546" t="s">
        <v>1654</v>
      </c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>ü</v>
      </c>
    </row>
    <row r="9" spans="1:26" ht="31.5" customHeight="1">
      <c r="A9" s="316">
        <f t="shared" ref="A9:A40" si="4">A8+1</f>
        <v>2</v>
      </c>
      <c r="B9" s="316">
        <v>1</v>
      </c>
      <c r="C9" s="547"/>
      <c r="D9" s="548" t="s">
        <v>189</v>
      </c>
      <c r="E9" s="549">
        <v>300000</v>
      </c>
      <c r="F9" s="550" t="s">
        <v>1658</v>
      </c>
      <c r="G9" s="551">
        <v>1</v>
      </c>
      <c r="H9" s="552">
        <v>0</v>
      </c>
      <c r="I9" s="552">
        <v>0</v>
      </c>
      <c r="J9" s="552">
        <v>0</v>
      </c>
      <c r="K9" s="553">
        <v>0</v>
      </c>
      <c r="L9" s="551">
        <v>1</v>
      </c>
      <c r="M9" s="552">
        <v>1</v>
      </c>
      <c r="N9" s="553">
        <v>1</v>
      </c>
      <c r="O9" s="551">
        <v>0</v>
      </c>
      <c r="P9" s="552">
        <v>1</v>
      </c>
      <c r="Q9" s="553">
        <v>1</v>
      </c>
      <c r="R9" s="551">
        <v>0</v>
      </c>
      <c r="S9" s="554">
        <v>0</v>
      </c>
      <c r="T9" s="550">
        <v>0</v>
      </c>
      <c r="U9" s="555" t="s">
        <v>1654</v>
      </c>
      <c r="V9" s="329" t="str">
        <f t="shared" si="0"/>
        <v/>
      </c>
      <c r="W9" s="329" t="str">
        <f t="shared" si="1"/>
        <v/>
      </c>
      <c r="X9" s="329" t="str">
        <f t="shared" si="2"/>
        <v/>
      </c>
      <c r="Y9" s="329" t="str">
        <f t="shared" si="3"/>
        <v>ü</v>
      </c>
    </row>
    <row r="10" spans="1:26" ht="31.5" customHeight="1">
      <c r="A10" s="316">
        <f t="shared" si="4"/>
        <v>3</v>
      </c>
      <c r="B10" s="316">
        <v>1</v>
      </c>
      <c r="C10" s="547"/>
      <c r="D10" s="548" t="s">
        <v>190</v>
      </c>
      <c r="E10" s="549">
        <v>500000</v>
      </c>
      <c r="F10" s="550" t="s">
        <v>1658</v>
      </c>
      <c r="G10" s="551">
        <v>1</v>
      </c>
      <c r="H10" s="552">
        <v>0</v>
      </c>
      <c r="I10" s="552">
        <v>0</v>
      </c>
      <c r="J10" s="552">
        <v>0</v>
      </c>
      <c r="K10" s="553">
        <v>0</v>
      </c>
      <c r="L10" s="551">
        <v>1</v>
      </c>
      <c r="M10" s="552">
        <v>1</v>
      </c>
      <c r="N10" s="553">
        <v>1</v>
      </c>
      <c r="O10" s="551">
        <v>0</v>
      </c>
      <c r="P10" s="552">
        <v>1</v>
      </c>
      <c r="Q10" s="553">
        <v>1</v>
      </c>
      <c r="R10" s="551">
        <v>0</v>
      </c>
      <c r="S10" s="554">
        <v>0</v>
      </c>
      <c r="T10" s="550">
        <v>0</v>
      </c>
      <c r="U10" s="555" t="s">
        <v>1845</v>
      </c>
      <c r="V10" s="329" t="str">
        <f t="shared" si="0"/>
        <v/>
      </c>
      <c r="W10" s="329" t="str">
        <f t="shared" si="1"/>
        <v/>
      </c>
      <c r="X10" s="329" t="str">
        <f t="shared" si="2"/>
        <v/>
      </c>
      <c r="Y10" s="329" t="str">
        <f t="shared" si="3"/>
        <v>ü</v>
      </c>
    </row>
    <row r="11" spans="1:26" ht="31.5" customHeight="1">
      <c r="A11" s="316">
        <f t="shared" si="4"/>
        <v>4</v>
      </c>
      <c r="B11" s="316">
        <v>1</v>
      </c>
      <c r="C11" s="547"/>
      <c r="D11" s="548" t="s">
        <v>191</v>
      </c>
      <c r="E11" s="549">
        <v>1500000</v>
      </c>
      <c r="F11" s="550" t="s">
        <v>1658</v>
      </c>
      <c r="G11" s="551">
        <v>1</v>
      </c>
      <c r="H11" s="552">
        <v>0</v>
      </c>
      <c r="I11" s="552">
        <v>0</v>
      </c>
      <c r="J11" s="552">
        <v>0</v>
      </c>
      <c r="K11" s="553">
        <v>0</v>
      </c>
      <c r="L11" s="551">
        <v>1</v>
      </c>
      <c r="M11" s="552">
        <v>1</v>
      </c>
      <c r="N11" s="553">
        <v>1</v>
      </c>
      <c r="O11" s="551">
        <v>0</v>
      </c>
      <c r="P11" s="552">
        <v>1</v>
      </c>
      <c r="Q11" s="553">
        <v>1</v>
      </c>
      <c r="R11" s="551">
        <v>0</v>
      </c>
      <c r="S11" s="554">
        <v>0</v>
      </c>
      <c r="T11" s="550">
        <v>0</v>
      </c>
      <c r="U11" s="555" t="s">
        <v>1846</v>
      </c>
      <c r="V11" s="329" t="str">
        <f t="shared" si="0"/>
        <v/>
      </c>
      <c r="W11" s="329" t="str">
        <f t="shared" si="1"/>
        <v/>
      </c>
      <c r="X11" s="329" t="str">
        <f t="shared" si="2"/>
        <v/>
      </c>
      <c r="Y11" s="329" t="str">
        <f t="shared" si="3"/>
        <v>ü</v>
      </c>
    </row>
    <row r="12" spans="1:26" ht="31.5" customHeight="1">
      <c r="A12" s="316">
        <f t="shared" si="4"/>
        <v>5</v>
      </c>
      <c r="B12" s="316">
        <v>1</v>
      </c>
      <c r="C12" s="547"/>
      <c r="D12" s="548" t="s">
        <v>192</v>
      </c>
      <c r="E12" s="549">
        <v>800000</v>
      </c>
      <c r="F12" s="550" t="s">
        <v>1658</v>
      </c>
      <c r="G12" s="551">
        <v>1</v>
      </c>
      <c r="H12" s="552">
        <v>0</v>
      </c>
      <c r="I12" s="552">
        <v>0</v>
      </c>
      <c r="J12" s="552">
        <v>0</v>
      </c>
      <c r="K12" s="553">
        <v>0</v>
      </c>
      <c r="L12" s="551">
        <v>1</v>
      </c>
      <c r="M12" s="552">
        <v>1</v>
      </c>
      <c r="N12" s="553">
        <v>1</v>
      </c>
      <c r="O12" s="551">
        <v>0</v>
      </c>
      <c r="P12" s="552">
        <v>1</v>
      </c>
      <c r="Q12" s="553">
        <v>1</v>
      </c>
      <c r="R12" s="551">
        <v>0</v>
      </c>
      <c r="S12" s="554">
        <v>0</v>
      </c>
      <c r="T12" s="550">
        <v>0</v>
      </c>
      <c r="U12" s="555" t="s">
        <v>1655</v>
      </c>
      <c r="V12" s="329" t="str">
        <f t="shared" si="0"/>
        <v/>
      </c>
      <c r="W12" s="329" t="str">
        <f t="shared" si="1"/>
        <v/>
      </c>
      <c r="X12" s="329" t="str">
        <f t="shared" si="2"/>
        <v/>
      </c>
      <c r="Y12" s="329" t="str">
        <f t="shared" si="3"/>
        <v>ü</v>
      </c>
    </row>
    <row r="13" spans="1:26" ht="31.5" customHeight="1">
      <c r="A13" s="316">
        <f t="shared" si="4"/>
        <v>6</v>
      </c>
      <c r="B13" s="316">
        <v>1</v>
      </c>
      <c r="C13" s="547"/>
      <c r="D13" s="548" t="s">
        <v>193</v>
      </c>
      <c r="E13" s="549">
        <v>2000000</v>
      </c>
      <c r="F13" s="550" t="s">
        <v>1658</v>
      </c>
      <c r="G13" s="551">
        <v>1</v>
      </c>
      <c r="H13" s="552">
        <v>0</v>
      </c>
      <c r="I13" s="552">
        <v>0</v>
      </c>
      <c r="J13" s="552">
        <v>0</v>
      </c>
      <c r="K13" s="553">
        <v>0</v>
      </c>
      <c r="L13" s="551">
        <v>1</v>
      </c>
      <c r="M13" s="552">
        <v>1</v>
      </c>
      <c r="N13" s="553">
        <v>1</v>
      </c>
      <c r="O13" s="551">
        <v>0</v>
      </c>
      <c r="P13" s="552">
        <v>1</v>
      </c>
      <c r="Q13" s="553">
        <v>1</v>
      </c>
      <c r="R13" s="551">
        <v>0</v>
      </c>
      <c r="S13" s="554">
        <v>0</v>
      </c>
      <c r="T13" s="550">
        <v>0</v>
      </c>
      <c r="U13" s="555" t="s">
        <v>1847</v>
      </c>
      <c r="V13" s="329" t="str">
        <f t="shared" si="0"/>
        <v/>
      </c>
      <c r="W13" s="329" t="str">
        <f t="shared" si="1"/>
        <v/>
      </c>
      <c r="X13" s="329" t="str">
        <f t="shared" si="2"/>
        <v/>
      </c>
      <c r="Y13" s="329" t="str">
        <f t="shared" si="3"/>
        <v>ü</v>
      </c>
    </row>
    <row r="14" spans="1:26" ht="31.5" customHeight="1">
      <c r="A14" s="316">
        <f t="shared" si="4"/>
        <v>7</v>
      </c>
      <c r="B14" s="316">
        <v>1</v>
      </c>
      <c r="C14" s="547"/>
      <c r="D14" s="548" t="s">
        <v>194</v>
      </c>
      <c r="E14" s="549">
        <v>5000000</v>
      </c>
      <c r="F14" s="550" t="s">
        <v>1658</v>
      </c>
      <c r="G14" s="551">
        <v>1</v>
      </c>
      <c r="H14" s="552">
        <v>0</v>
      </c>
      <c r="I14" s="552">
        <v>0</v>
      </c>
      <c r="J14" s="552">
        <v>0</v>
      </c>
      <c r="K14" s="553">
        <v>0</v>
      </c>
      <c r="L14" s="551">
        <v>1</v>
      </c>
      <c r="M14" s="552">
        <v>1</v>
      </c>
      <c r="N14" s="553">
        <v>1</v>
      </c>
      <c r="O14" s="551">
        <v>0</v>
      </c>
      <c r="P14" s="552">
        <v>1</v>
      </c>
      <c r="Q14" s="553">
        <v>1</v>
      </c>
      <c r="R14" s="551">
        <v>0</v>
      </c>
      <c r="S14" s="554">
        <v>0</v>
      </c>
      <c r="T14" s="550">
        <v>0</v>
      </c>
      <c r="U14" s="555" t="s">
        <v>1847</v>
      </c>
      <c r="V14" s="329" t="str">
        <f t="shared" si="0"/>
        <v/>
      </c>
      <c r="W14" s="329" t="str">
        <f t="shared" si="1"/>
        <v/>
      </c>
      <c r="X14" s="329" t="str">
        <f t="shared" si="2"/>
        <v/>
      </c>
      <c r="Y14" s="329" t="str">
        <f t="shared" si="3"/>
        <v>ü</v>
      </c>
    </row>
    <row r="15" spans="1:26" ht="31.5" customHeight="1">
      <c r="A15" s="316">
        <f t="shared" si="4"/>
        <v>8</v>
      </c>
      <c r="B15" s="316">
        <v>1</v>
      </c>
      <c r="C15" s="547"/>
      <c r="D15" s="548" t="s">
        <v>275</v>
      </c>
      <c r="E15" s="549">
        <v>10000000</v>
      </c>
      <c r="F15" s="550" t="s">
        <v>1657</v>
      </c>
      <c r="G15" s="551">
        <v>1</v>
      </c>
      <c r="H15" s="552">
        <v>1</v>
      </c>
      <c r="I15" s="552">
        <v>1</v>
      </c>
      <c r="J15" s="552">
        <v>0</v>
      </c>
      <c r="K15" s="552">
        <v>0</v>
      </c>
      <c r="L15" s="551">
        <v>1</v>
      </c>
      <c r="M15" s="552">
        <v>1</v>
      </c>
      <c r="N15" s="553">
        <v>1</v>
      </c>
      <c r="O15" s="551">
        <v>0</v>
      </c>
      <c r="P15" s="552">
        <v>1</v>
      </c>
      <c r="Q15" s="554">
        <v>1</v>
      </c>
      <c r="R15" s="556">
        <v>1</v>
      </c>
      <c r="S15" s="554">
        <v>1</v>
      </c>
      <c r="T15" s="550">
        <v>1</v>
      </c>
      <c r="U15" s="555" t="s">
        <v>184</v>
      </c>
      <c r="V15" s="329" t="str">
        <f t="shared" si="0"/>
        <v/>
      </c>
      <c r="W15" s="329" t="str">
        <f t="shared" si="1"/>
        <v>ü</v>
      </c>
      <c r="X15" s="329" t="str">
        <f t="shared" si="2"/>
        <v/>
      </c>
      <c r="Y15" s="329" t="str">
        <f t="shared" si="3"/>
        <v/>
      </c>
    </row>
    <row r="16" spans="1:26" ht="31.5" customHeight="1">
      <c r="A16" s="316">
        <f t="shared" si="4"/>
        <v>9</v>
      </c>
      <c r="B16" s="316">
        <v>1</v>
      </c>
      <c r="C16" s="547"/>
      <c r="D16" s="548" t="s">
        <v>276</v>
      </c>
      <c r="E16" s="549">
        <v>1000000</v>
      </c>
      <c r="F16" s="550" t="s">
        <v>1658</v>
      </c>
      <c r="G16" s="551">
        <v>1</v>
      </c>
      <c r="H16" s="552">
        <v>0</v>
      </c>
      <c r="I16" s="552">
        <v>0</v>
      </c>
      <c r="J16" s="552">
        <v>0</v>
      </c>
      <c r="K16" s="553">
        <v>0</v>
      </c>
      <c r="L16" s="551">
        <v>1</v>
      </c>
      <c r="M16" s="552">
        <v>1</v>
      </c>
      <c r="N16" s="553">
        <v>1</v>
      </c>
      <c r="O16" s="551">
        <v>0</v>
      </c>
      <c r="P16" s="552">
        <v>1</v>
      </c>
      <c r="Q16" s="553">
        <v>1</v>
      </c>
      <c r="R16" s="551">
        <v>0</v>
      </c>
      <c r="S16" s="554">
        <v>0</v>
      </c>
      <c r="T16" s="550">
        <v>0</v>
      </c>
      <c r="U16" s="555" t="s">
        <v>1655</v>
      </c>
      <c r="V16" s="329" t="str">
        <f t="shared" si="0"/>
        <v/>
      </c>
      <c r="W16" s="329" t="str">
        <f t="shared" si="1"/>
        <v/>
      </c>
      <c r="X16" s="329" t="str">
        <f t="shared" si="2"/>
        <v/>
      </c>
      <c r="Y16" s="329" t="str">
        <f t="shared" si="3"/>
        <v>ü</v>
      </c>
    </row>
    <row r="17" spans="1:25" ht="31.5" customHeight="1">
      <c r="A17" s="316">
        <f t="shared" si="4"/>
        <v>10</v>
      </c>
      <c r="B17" s="316">
        <v>1</v>
      </c>
      <c r="C17" s="547"/>
      <c r="D17" s="548" t="s">
        <v>277</v>
      </c>
      <c r="E17" s="549">
        <v>1500000</v>
      </c>
      <c r="F17" s="550" t="s">
        <v>1658</v>
      </c>
      <c r="G17" s="551">
        <v>1</v>
      </c>
      <c r="H17" s="552">
        <v>0</v>
      </c>
      <c r="I17" s="552">
        <v>0</v>
      </c>
      <c r="J17" s="552">
        <v>0</v>
      </c>
      <c r="K17" s="553">
        <v>0</v>
      </c>
      <c r="L17" s="551">
        <v>1</v>
      </c>
      <c r="M17" s="552">
        <v>1</v>
      </c>
      <c r="N17" s="553">
        <v>1</v>
      </c>
      <c r="O17" s="551">
        <v>0</v>
      </c>
      <c r="P17" s="552">
        <v>1</v>
      </c>
      <c r="Q17" s="553">
        <v>1</v>
      </c>
      <c r="R17" s="551">
        <v>0</v>
      </c>
      <c r="S17" s="554">
        <v>0</v>
      </c>
      <c r="T17" s="550">
        <v>0</v>
      </c>
      <c r="U17" s="555" t="s">
        <v>1848</v>
      </c>
      <c r="V17" s="329" t="str">
        <f t="shared" si="0"/>
        <v/>
      </c>
      <c r="W17" s="329" t="str">
        <f t="shared" si="1"/>
        <v/>
      </c>
      <c r="X17" s="329" t="str">
        <f t="shared" si="2"/>
        <v/>
      </c>
      <c r="Y17" s="329" t="str">
        <f t="shared" si="3"/>
        <v>ü</v>
      </c>
    </row>
    <row r="18" spans="1:25" ht="31.5" customHeight="1">
      <c r="A18" s="316">
        <f t="shared" si="4"/>
        <v>11</v>
      </c>
      <c r="B18" s="316">
        <v>1</v>
      </c>
      <c r="C18" s="547"/>
      <c r="D18" s="548" t="s">
        <v>1380</v>
      </c>
      <c r="E18" s="549">
        <v>2000000</v>
      </c>
      <c r="F18" s="550" t="s">
        <v>1659</v>
      </c>
      <c r="G18" s="551">
        <v>1</v>
      </c>
      <c r="H18" s="552">
        <v>1</v>
      </c>
      <c r="I18" s="552">
        <v>0</v>
      </c>
      <c r="J18" s="552">
        <v>0</v>
      </c>
      <c r="K18" s="552">
        <v>0</v>
      </c>
      <c r="L18" s="551">
        <v>1</v>
      </c>
      <c r="M18" s="552">
        <v>1</v>
      </c>
      <c r="N18" s="553">
        <v>1</v>
      </c>
      <c r="O18" s="551">
        <v>0</v>
      </c>
      <c r="P18" s="552">
        <v>1</v>
      </c>
      <c r="Q18" s="554">
        <v>1</v>
      </c>
      <c r="R18" s="556">
        <v>1</v>
      </c>
      <c r="S18" s="554">
        <v>1</v>
      </c>
      <c r="T18" s="550">
        <v>1</v>
      </c>
      <c r="U18" s="557" t="s">
        <v>1350</v>
      </c>
      <c r="V18" s="329" t="str">
        <f t="shared" si="0"/>
        <v>ü</v>
      </c>
      <c r="W18" s="329" t="str">
        <f t="shared" si="1"/>
        <v/>
      </c>
      <c r="X18" s="329" t="str">
        <f t="shared" si="2"/>
        <v/>
      </c>
      <c r="Y18" s="329" t="str">
        <f t="shared" si="3"/>
        <v/>
      </c>
    </row>
    <row r="19" spans="1:25" ht="31.5" customHeight="1">
      <c r="A19" s="316">
        <f t="shared" si="4"/>
        <v>12</v>
      </c>
      <c r="B19" s="316">
        <v>1</v>
      </c>
      <c r="C19" s="547"/>
      <c r="D19" s="548" t="s">
        <v>1381</v>
      </c>
      <c r="E19" s="549">
        <v>252500</v>
      </c>
      <c r="F19" s="550" t="s">
        <v>1658</v>
      </c>
      <c r="G19" s="551">
        <v>1</v>
      </c>
      <c r="H19" s="552">
        <v>0</v>
      </c>
      <c r="I19" s="552">
        <v>0</v>
      </c>
      <c r="J19" s="552">
        <v>0</v>
      </c>
      <c r="K19" s="553">
        <v>0</v>
      </c>
      <c r="L19" s="551">
        <v>1</v>
      </c>
      <c r="M19" s="552">
        <v>1</v>
      </c>
      <c r="N19" s="553">
        <v>1</v>
      </c>
      <c r="O19" s="551">
        <v>0</v>
      </c>
      <c r="P19" s="552">
        <v>1</v>
      </c>
      <c r="Q19" s="553">
        <v>1</v>
      </c>
      <c r="R19" s="551">
        <v>0</v>
      </c>
      <c r="S19" s="554">
        <v>0</v>
      </c>
      <c r="T19" s="550">
        <v>0</v>
      </c>
      <c r="U19" s="555" t="s">
        <v>1849</v>
      </c>
      <c r="V19" s="329" t="str">
        <f t="shared" si="0"/>
        <v/>
      </c>
      <c r="W19" s="329" t="str">
        <f t="shared" si="1"/>
        <v/>
      </c>
      <c r="X19" s="329" t="str">
        <f t="shared" si="2"/>
        <v/>
      </c>
      <c r="Y19" s="329" t="str">
        <f t="shared" si="3"/>
        <v>ü</v>
      </c>
    </row>
    <row r="20" spans="1:25" ht="31.5" customHeight="1">
      <c r="A20" s="316">
        <f t="shared" si="4"/>
        <v>13</v>
      </c>
      <c r="B20" s="316">
        <v>1</v>
      </c>
      <c r="C20" s="547"/>
      <c r="D20" s="548" t="s">
        <v>1382</v>
      </c>
      <c r="E20" s="549">
        <v>1500000</v>
      </c>
      <c r="F20" s="550" t="s">
        <v>1659</v>
      </c>
      <c r="G20" s="551">
        <v>1</v>
      </c>
      <c r="H20" s="552">
        <v>1</v>
      </c>
      <c r="I20" s="552">
        <v>0</v>
      </c>
      <c r="J20" s="552">
        <v>0</v>
      </c>
      <c r="K20" s="552">
        <v>0</v>
      </c>
      <c r="L20" s="551">
        <v>1</v>
      </c>
      <c r="M20" s="552">
        <v>1</v>
      </c>
      <c r="N20" s="553">
        <v>1</v>
      </c>
      <c r="O20" s="551">
        <v>0</v>
      </c>
      <c r="P20" s="552">
        <v>1</v>
      </c>
      <c r="Q20" s="554">
        <v>1</v>
      </c>
      <c r="R20" s="556">
        <v>1</v>
      </c>
      <c r="S20" s="554">
        <v>1</v>
      </c>
      <c r="T20" s="550">
        <v>1</v>
      </c>
      <c r="U20" s="555" t="s">
        <v>656</v>
      </c>
      <c r="V20" s="329" t="str">
        <f t="shared" si="0"/>
        <v>ü</v>
      </c>
      <c r="W20" s="329" t="str">
        <f t="shared" si="1"/>
        <v/>
      </c>
      <c r="X20" s="329" t="str">
        <f t="shared" si="2"/>
        <v/>
      </c>
      <c r="Y20" s="329" t="str">
        <f t="shared" si="3"/>
        <v/>
      </c>
    </row>
    <row r="21" spans="1:25" ht="31.5" customHeight="1">
      <c r="A21" s="316">
        <f t="shared" si="4"/>
        <v>14</v>
      </c>
      <c r="B21" s="316">
        <v>1</v>
      </c>
      <c r="C21" s="547"/>
      <c r="D21" s="548" t="s">
        <v>1383</v>
      </c>
      <c r="E21" s="549">
        <v>20970000</v>
      </c>
      <c r="F21" s="550" t="s">
        <v>1658</v>
      </c>
      <c r="G21" s="551">
        <v>1</v>
      </c>
      <c r="H21" s="552">
        <v>0</v>
      </c>
      <c r="I21" s="552">
        <v>0</v>
      </c>
      <c r="J21" s="552">
        <v>0</v>
      </c>
      <c r="K21" s="553">
        <v>0</v>
      </c>
      <c r="L21" s="551">
        <v>1</v>
      </c>
      <c r="M21" s="552">
        <v>1</v>
      </c>
      <c r="N21" s="553">
        <v>1</v>
      </c>
      <c r="O21" s="551">
        <v>0</v>
      </c>
      <c r="P21" s="552">
        <v>1</v>
      </c>
      <c r="Q21" s="553">
        <v>1</v>
      </c>
      <c r="R21" s="551">
        <v>0</v>
      </c>
      <c r="S21" s="554">
        <v>0</v>
      </c>
      <c r="T21" s="550">
        <v>0</v>
      </c>
      <c r="U21" s="555" t="s">
        <v>1850</v>
      </c>
      <c r="V21" s="329" t="str">
        <f t="shared" si="0"/>
        <v/>
      </c>
      <c r="W21" s="329" t="str">
        <f t="shared" si="1"/>
        <v/>
      </c>
      <c r="X21" s="329" t="str">
        <f t="shared" si="2"/>
        <v/>
      </c>
      <c r="Y21" s="329" t="str">
        <f t="shared" si="3"/>
        <v>ü</v>
      </c>
    </row>
    <row r="22" spans="1:25" ht="31.5" customHeight="1">
      <c r="A22" s="316">
        <f t="shared" si="4"/>
        <v>15</v>
      </c>
      <c r="B22" s="316">
        <v>1</v>
      </c>
      <c r="C22" s="547"/>
      <c r="D22" s="548" t="s">
        <v>1384</v>
      </c>
      <c r="E22" s="549">
        <v>1500000</v>
      </c>
      <c r="F22" s="550" t="s">
        <v>1658</v>
      </c>
      <c r="G22" s="551">
        <v>1</v>
      </c>
      <c r="H22" s="552">
        <v>0</v>
      </c>
      <c r="I22" s="552">
        <v>0</v>
      </c>
      <c r="J22" s="552">
        <v>0</v>
      </c>
      <c r="K22" s="553">
        <v>0</v>
      </c>
      <c r="L22" s="551">
        <v>1</v>
      </c>
      <c r="M22" s="552">
        <v>1</v>
      </c>
      <c r="N22" s="553">
        <v>1</v>
      </c>
      <c r="O22" s="551">
        <v>0</v>
      </c>
      <c r="P22" s="552">
        <v>1</v>
      </c>
      <c r="Q22" s="553">
        <v>1</v>
      </c>
      <c r="R22" s="551">
        <v>0</v>
      </c>
      <c r="S22" s="554">
        <v>0</v>
      </c>
      <c r="T22" s="550">
        <v>0</v>
      </c>
      <c r="U22" s="555" t="s">
        <v>1654</v>
      </c>
      <c r="V22" s="329" t="str">
        <f t="shared" si="0"/>
        <v/>
      </c>
      <c r="W22" s="329" t="str">
        <f t="shared" si="1"/>
        <v/>
      </c>
      <c r="X22" s="329" t="str">
        <f t="shared" si="2"/>
        <v/>
      </c>
      <c r="Y22" s="329" t="str">
        <f t="shared" si="3"/>
        <v>ü</v>
      </c>
    </row>
    <row r="23" spans="1:25" ht="31.5" customHeight="1">
      <c r="A23" s="316">
        <f t="shared" si="4"/>
        <v>16</v>
      </c>
      <c r="B23" s="316">
        <v>1</v>
      </c>
      <c r="C23" s="547"/>
      <c r="D23" s="548" t="s">
        <v>1385</v>
      </c>
      <c r="E23" s="549">
        <v>1135000</v>
      </c>
      <c r="F23" s="550" t="s">
        <v>1658</v>
      </c>
      <c r="G23" s="551">
        <v>1</v>
      </c>
      <c r="H23" s="552">
        <v>0</v>
      </c>
      <c r="I23" s="552">
        <v>0</v>
      </c>
      <c r="J23" s="552">
        <v>0</v>
      </c>
      <c r="K23" s="553">
        <v>0</v>
      </c>
      <c r="L23" s="551">
        <v>1</v>
      </c>
      <c r="M23" s="552">
        <v>1</v>
      </c>
      <c r="N23" s="553">
        <v>1</v>
      </c>
      <c r="O23" s="551">
        <v>0</v>
      </c>
      <c r="P23" s="552">
        <v>1</v>
      </c>
      <c r="Q23" s="553">
        <v>1</v>
      </c>
      <c r="R23" s="551">
        <v>0</v>
      </c>
      <c r="S23" s="554">
        <v>0</v>
      </c>
      <c r="T23" s="550">
        <v>0</v>
      </c>
      <c r="U23" s="555" t="s">
        <v>1851</v>
      </c>
      <c r="V23" s="329" t="str">
        <f t="shared" si="0"/>
        <v/>
      </c>
      <c r="W23" s="329" t="str">
        <f t="shared" si="1"/>
        <v/>
      </c>
      <c r="X23" s="329" t="str">
        <f t="shared" si="2"/>
        <v/>
      </c>
      <c r="Y23" s="329" t="str">
        <f t="shared" si="3"/>
        <v>ü</v>
      </c>
    </row>
    <row r="24" spans="1:25" ht="31.5" customHeight="1">
      <c r="A24" s="316">
        <f t="shared" si="4"/>
        <v>17</v>
      </c>
      <c r="B24" s="316">
        <v>1</v>
      </c>
      <c r="C24" s="547"/>
      <c r="D24" s="548" t="s">
        <v>1386</v>
      </c>
      <c r="E24" s="549">
        <v>1500000</v>
      </c>
      <c r="F24" s="550" t="s">
        <v>1658</v>
      </c>
      <c r="G24" s="551">
        <v>1</v>
      </c>
      <c r="H24" s="552">
        <v>0</v>
      </c>
      <c r="I24" s="552">
        <v>0</v>
      </c>
      <c r="J24" s="552">
        <v>0</v>
      </c>
      <c r="K24" s="553">
        <v>0</v>
      </c>
      <c r="L24" s="551">
        <v>1</v>
      </c>
      <c r="M24" s="552">
        <v>1</v>
      </c>
      <c r="N24" s="553">
        <v>1</v>
      </c>
      <c r="O24" s="551">
        <v>0</v>
      </c>
      <c r="P24" s="552">
        <v>1</v>
      </c>
      <c r="Q24" s="553">
        <v>1</v>
      </c>
      <c r="R24" s="551">
        <v>0</v>
      </c>
      <c r="S24" s="554">
        <v>0</v>
      </c>
      <c r="T24" s="550">
        <v>0</v>
      </c>
      <c r="U24" s="555" t="s">
        <v>657</v>
      </c>
      <c r="V24" s="329" t="str">
        <f t="shared" si="0"/>
        <v/>
      </c>
      <c r="W24" s="329" t="str">
        <f t="shared" si="1"/>
        <v/>
      </c>
      <c r="X24" s="329" t="str">
        <f t="shared" si="2"/>
        <v/>
      </c>
      <c r="Y24" s="329" t="str">
        <f t="shared" si="3"/>
        <v>ü</v>
      </c>
    </row>
    <row r="25" spans="1:25" ht="31.5" customHeight="1">
      <c r="A25" s="316">
        <f t="shared" si="4"/>
        <v>18</v>
      </c>
      <c r="B25" s="316">
        <v>1</v>
      </c>
      <c r="C25" s="547"/>
      <c r="D25" s="548" t="s">
        <v>1387</v>
      </c>
      <c r="E25" s="549">
        <v>1500000</v>
      </c>
      <c r="F25" s="550" t="s">
        <v>1658</v>
      </c>
      <c r="G25" s="551">
        <v>1</v>
      </c>
      <c r="H25" s="552">
        <v>0</v>
      </c>
      <c r="I25" s="552">
        <v>0</v>
      </c>
      <c r="J25" s="552">
        <v>0</v>
      </c>
      <c r="K25" s="553">
        <v>0</v>
      </c>
      <c r="L25" s="551">
        <v>1</v>
      </c>
      <c r="M25" s="552">
        <v>1</v>
      </c>
      <c r="N25" s="553">
        <v>1</v>
      </c>
      <c r="O25" s="551">
        <v>0</v>
      </c>
      <c r="P25" s="552">
        <v>1</v>
      </c>
      <c r="Q25" s="553">
        <v>1</v>
      </c>
      <c r="R25" s="551">
        <v>0</v>
      </c>
      <c r="S25" s="554">
        <v>0</v>
      </c>
      <c r="T25" s="550">
        <v>0</v>
      </c>
      <c r="U25" s="555" t="s">
        <v>1655</v>
      </c>
      <c r="V25" s="329" t="str">
        <f t="shared" si="0"/>
        <v/>
      </c>
      <c r="W25" s="329" t="str">
        <f t="shared" si="1"/>
        <v/>
      </c>
      <c r="X25" s="329" t="str">
        <f t="shared" si="2"/>
        <v/>
      </c>
      <c r="Y25" s="329" t="str">
        <f t="shared" si="3"/>
        <v>ü</v>
      </c>
    </row>
    <row r="26" spans="1:25" ht="31.5" customHeight="1">
      <c r="A26" s="316">
        <f t="shared" si="4"/>
        <v>19</v>
      </c>
      <c r="B26" s="316">
        <v>1</v>
      </c>
      <c r="C26" s="547"/>
      <c r="D26" s="548" t="s">
        <v>278</v>
      </c>
      <c r="E26" s="549">
        <v>50000000</v>
      </c>
      <c r="F26" s="550" t="s">
        <v>1657</v>
      </c>
      <c r="G26" s="551">
        <v>1</v>
      </c>
      <c r="H26" s="552">
        <v>1</v>
      </c>
      <c r="I26" s="552">
        <v>0</v>
      </c>
      <c r="J26" s="552">
        <v>0</v>
      </c>
      <c r="K26" s="552">
        <v>0</v>
      </c>
      <c r="L26" s="551">
        <v>1</v>
      </c>
      <c r="M26" s="552">
        <v>1</v>
      </c>
      <c r="N26" s="553">
        <v>1</v>
      </c>
      <c r="O26" s="551">
        <v>0</v>
      </c>
      <c r="P26" s="552">
        <v>1</v>
      </c>
      <c r="Q26" s="554">
        <v>1</v>
      </c>
      <c r="R26" s="556">
        <v>1</v>
      </c>
      <c r="S26" s="554">
        <v>1</v>
      </c>
      <c r="T26" s="550">
        <v>1</v>
      </c>
      <c r="U26" s="555" t="s">
        <v>658</v>
      </c>
      <c r="V26" s="329" t="str">
        <f t="shared" si="0"/>
        <v/>
      </c>
      <c r="W26" s="329" t="str">
        <f t="shared" si="1"/>
        <v>ü</v>
      </c>
      <c r="X26" s="329" t="str">
        <f t="shared" si="2"/>
        <v/>
      </c>
      <c r="Y26" s="329" t="str">
        <f t="shared" si="3"/>
        <v/>
      </c>
    </row>
    <row r="27" spans="1:25" ht="42.75">
      <c r="A27" s="316">
        <f t="shared" si="4"/>
        <v>20</v>
      </c>
      <c r="B27" s="316">
        <v>2</v>
      </c>
      <c r="C27" s="547" t="s">
        <v>279</v>
      </c>
      <c r="D27" s="548" t="s">
        <v>280</v>
      </c>
      <c r="E27" s="549">
        <v>250000</v>
      </c>
      <c r="F27" s="550" t="s">
        <v>1658</v>
      </c>
      <c r="G27" s="551">
        <v>1</v>
      </c>
      <c r="H27" s="552">
        <v>0</v>
      </c>
      <c r="I27" s="552">
        <v>0</v>
      </c>
      <c r="J27" s="552">
        <v>0</v>
      </c>
      <c r="K27" s="553">
        <v>0</v>
      </c>
      <c r="L27" s="551">
        <v>1</v>
      </c>
      <c r="M27" s="552">
        <v>1</v>
      </c>
      <c r="N27" s="553">
        <v>1</v>
      </c>
      <c r="O27" s="551">
        <v>0</v>
      </c>
      <c r="P27" s="552">
        <v>1</v>
      </c>
      <c r="Q27" s="553">
        <v>1</v>
      </c>
      <c r="R27" s="551">
        <v>0</v>
      </c>
      <c r="S27" s="554">
        <v>0</v>
      </c>
      <c r="T27" s="550">
        <v>0</v>
      </c>
      <c r="U27" s="555" t="s">
        <v>659</v>
      </c>
      <c r="V27" s="329" t="str">
        <f t="shared" si="0"/>
        <v/>
      </c>
      <c r="W27" s="329" t="str">
        <f t="shared" si="1"/>
        <v/>
      </c>
      <c r="X27" s="329" t="str">
        <f t="shared" si="2"/>
        <v/>
      </c>
      <c r="Y27" s="329" t="str">
        <f t="shared" si="3"/>
        <v>ü</v>
      </c>
    </row>
    <row r="28" spans="1:25" ht="31.5" customHeight="1">
      <c r="A28" s="316">
        <f t="shared" si="4"/>
        <v>21</v>
      </c>
      <c r="B28" s="316">
        <v>2</v>
      </c>
      <c r="C28" s="547"/>
      <c r="D28" s="548" t="s">
        <v>281</v>
      </c>
      <c r="E28" s="549">
        <v>150000</v>
      </c>
      <c r="F28" s="550" t="s">
        <v>1658</v>
      </c>
      <c r="G28" s="551">
        <v>1</v>
      </c>
      <c r="H28" s="552">
        <v>0</v>
      </c>
      <c r="I28" s="552">
        <v>0</v>
      </c>
      <c r="J28" s="552">
        <v>0</v>
      </c>
      <c r="K28" s="553">
        <v>0</v>
      </c>
      <c r="L28" s="551">
        <v>1</v>
      </c>
      <c r="M28" s="552">
        <v>1</v>
      </c>
      <c r="N28" s="553">
        <v>1</v>
      </c>
      <c r="O28" s="551">
        <v>0</v>
      </c>
      <c r="P28" s="552">
        <v>1</v>
      </c>
      <c r="Q28" s="553">
        <v>1</v>
      </c>
      <c r="R28" s="551">
        <v>0</v>
      </c>
      <c r="S28" s="554">
        <v>0</v>
      </c>
      <c r="T28" s="550">
        <v>0</v>
      </c>
      <c r="U28" s="555" t="s">
        <v>1655</v>
      </c>
      <c r="V28" s="329" t="str">
        <f t="shared" si="0"/>
        <v/>
      </c>
      <c r="W28" s="329" t="str">
        <f t="shared" si="1"/>
        <v/>
      </c>
      <c r="X28" s="329" t="str">
        <f t="shared" si="2"/>
        <v/>
      </c>
      <c r="Y28" s="329" t="str">
        <f t="shared" si="3"/>
        <v>ü</v>
      </c>
    </row>
    <row r="29" spans="1:25" ht="31.5" customHeight="1">
      <c r="A29" s="316">
        <f t="shared" si="4"/>
        <v>22</v>
      </c>
      <c r="B29" s="316">
        <v>2</v>
      </c>
      <c r="C29" s="547"/>
      <c r="D29" s="548" t="s">
        <v>282</v>
      </c>
      <c r="E29" s="549">
        <v>150000</v>
      </c>
      <c r="F29" s="550" t="s">
        <v>1658</v>
      </c>
      <c r="G29" s="551">
        <v>1</v>
      </c>
      <c r="H29" s="552">
        <v>0</v>
      </c>
      <c r="I29" s="552">
        <v>0</v>
      </c>
      <c r="J29" s="552">
        <v>0</v>
      </c>
      <c r="K29" s="553">
        <v>0</v>
      </c>
      <c r="L29" s="551">
        <v>1</v>
      </c>
      <c r="M29" s="552">
        <v>1</v>
      </c>
      <c r="N29" s="553">
        <v>1</v>
      </c>
      <c r="O29" s="551">
        <v>0</v>
      </c>
      <c r="P29" s="552">
        <v>1</v>
      </c>
      <c r="Q29" s="553">
        <v>1</v>
      </c>
      <c r="R29" s="551">
        <v>0</v>
      </c>
      <c r="S29" s="554">
        <v>0</v>
      </c>
      <c r="T29" s="550">
        <v>0</v>
      </c>
      <c r="U29" s="555" t="s">
        <v>1655</v>
      </c>
      <c r="V29" s="329" t="str">
        <f t="shared" si="0"/>
        <v/>
      </c>
      <c r="W29" s="329" t="str">
        <f t="shared" si="1"/>
        <v/>
      </c>
      <c r="X29" s="329" t="str">
        <f t="shared" si="2"/>
        <v/>
      </c>
      <c r="Y29" s="329" t="str">
        <f t="shared" si="3"/>
        <v>ü</v>
      </c>
    </row>
    <row r="30" spans="1:25" ht="31.5" customHeight="1">
      <c r="A30" s="316">
        <f t="shared" si="4"/>
        <v>23</v>
      </c>
      <c r="B30" s="316">
        <v>2</v>
      </c>
      <c r="C30" s="547"/>
      <c r="D30" s="548" t="s">
        <v>368</v>
      </c>
      <c r="E30" s="549">
        <v>400000</v>
      </c>
      <c r="F30" s="550" t="s">
        <v>1659</v>
      </c>
      <c r="G30" s="551">
        <v>1</v>
      </c>
      <c r="H30" s="552">
        <v>1</v>
      </c>
      <c r="I30" s="552">
        <v>0</v>
      </c>
      <c r="J30" s="552">
        <v>0</v>
      </c>
      <c r="K30" s="552">
        <v>0</v>
      </c>
      <c r="L30" s="551">
        <v>1</v>
      </c>
      <c r="M30" s="552">
        <v>1</v>
      </c>
      <c r="N30" s="553">
        <v>1</v>
      </c>
      <c r="O30" s="551">
        <v>0</v>
      </c>
      <c r="P30" s="552">
        <v>1</v>
      </c>
      <c r="Q30" s="554">
        <v>1</v>
      </c>
      <c r="R30" s="556">
        <v>1</v>
      </c>
      <c r="S30" s="554">
        <v>1</v>
      </c>
      <c r="T30" s="550">
        <v>1</v>
      </c>
      <c r="U30" s="555" t="s">
        <v>660</v>
      </c>
      <c r="V30" s="329" t="str">
        <f t="shared" si="0"/>
        <v>ü</v>
      </c>
      <c r="W30" s="329" t="str">
        <f t="shared" si="1"/>
        <v/>
      </c>
      <c r="X30" s="329" t="str">
        <f t="shared" si="2"/>
        <v/>
      </c>
      <c r="Y30" s="329" t="str">
        <f t="shared" si="3"/>
        <v/>
      </c>
    </row>
    <row r="31" spans="1:25" ht="31.5" customHeight="1">
      <c r="A31" s="316">
        <f t="shared" si="4"/>
        <v>24</v>
      </c>
      <c r="B31" s="316">
        <v>2</v>
      </c>
      <c r="C31" s="547"/>
      <c r="D31" s="548" t="s">
        <v>369</v>
      </c>
      <c r="E31" s="549">
        <v>5000000</v>
      </c>
      <c r="F31" s="550" t="s">
        <v>1658</v>
      </c>
      <c r="G31" s="551">
        <v>1</v>
      </c>
      <c r="H31" s="552">
        <v>0</v>
      </c>
      <c r="I31" s="552">
        <v>0</v>
      </c>
      <c r="J31" s="552">
        <v>0</v>
      </c>
      <c r="K31" s="553">
        <v>0</v>
      </c>
      <c r="L31" s="551">
        <v>1</v>
      </c>
      <c r="M31" s="552">
        <v>1</v>
      </c>
      <c r="N31" s="553">
        <v>1</v>
      </c>
      <c r="O31" s="551">
        <v>0</v>
      </c>
      <c r="P31" s="552">
        <v>1</v>
      </c>
      <c r="Q31" s="553">
        <v>1</v>
      </c>
      <c r="R31" s="551">
        <v>0</v>
      </c>
      <c r="S31" s="554">
        <v>0</v>
      </c>
      <c r="T31" s="550">
        <v>0</v>
      </c>
      <c r="U31" s="555" t="s">
        <v>661</v>
      </c>
      <c r="V31" s="329" t="str">
        <f t="shared" si="0"/>
        <v/>
      </c>
      <c r="W31" s="329" t="str">
        <f t="shared" si="1"/>
        <v/>
      </c>
      <c r="X31" s="329" t="str">
        <f t="shared" si="2"/>
        <v/>
      </c>
      <c r="Y31" s="329" t="str">
        <f t="shared" si="3"/>
        <v>ü</v>
      </c>
    </row>
    <row r="32" spans="1:25" ht="31.5" customHeight="1">
      <c r="A32" s="316">
        <f t="shared" si="4"/>
        <v>25</v>
      </c>
      <c r="B32" s="316">
        <v>2</v>
      </c>
      <c r="C32" s="547"/>
      <c r="D32" s="548" t="s">
        <v>370</v>
      </c>
      <c r="E32" s="549">
        <v>500000</v>
      </c>
      <c r="F32" s="550" t="s">
        <v>1659</v>
      </c>
      <c r="G32" s="551">
        <v>1</v>
      </c>
      <c r="H32" s="552">
        <v>1</v>
      </c>
      <c r="I32" s="552">
        <v>0</v>
      </c>
      <c r="J32" s="552">
        <v>0</v>
      </c>
      <c r="K32" s="552">
        <v>0</v>
      </c>
      <c r="L32" s="551">
        <v>1</v>
      </c>
      <c r="M32" s="552">
        <v>1</v>
      </c>
      <c r="N32" s="553">
        <v>1</v>
      </c>
      <c r="O32" s="551">
        <v>0</v>
      </c>
      <c r="P32" s="552">
        <v>1</v>
      </c>
      <c r="Q32" s="554">
        <v>1</v>
      </c>
      <c r="R32" s="556">
        <v>1</v>
      </c>
      <c r="S32" s="554">
        <v>1</v>
      </c>
      <c r="T32" s="550">
        <v>1</v>
      </c>
      <c r="U32" s="555" t="s">
        <v>662</v>
      </c>
      <c r="V32" s="329" t="str">
        <f t="shared" si="0"/>
        <v>ü</v>
      </c>
      <c r="W32" s="329" t="str">
        <f t="shared" si="1"/>
        <v/>
      </c>
      <c r="X32" s="329" t="str">
        <f t="shared" si="2"/>
        <v/>
      </c>
      <c r="Y32" s="329" t="str">
        <f t="shared" si="3"/>
        <v/>
      </c>
    </row>
    <row r="33" spans="1:25" ht="31.5" customHeight="1">
      <c r="A33" s="316">
        <f t="shared" si="4"/>
        <v>26</v>
      </c>
      <c r="B33" s="316">
        <v>2</v>
      </c>
      <c r="C33" s="547"/>
      <c r="D33" s="548" t="s">
        <v>371</v>
      </c>
      <c r="E33" s="549">
        <v>500000</v>
      </c>
      <c r="F33" s="550" t="s">
        <v>1659</v>
      </c>
      <c r="G33" s="551">
        <v>1</v>
      </c>
      <c r="H33" s="552">
        <v>1</v>
      </c>
      <c r="I33" s="552">
        <v>0</v>
      </c>
      <c r="J33" s="552">
        <v>0</v>
      </c>
      <c r="K33" s="552">
        <v>0</v>
      </c>
      <c r="L33" s="551">
        <v>1</v>
      </c>
      <c r="M33" s="552">
        <v>1</v>
      </c>
      <c r="N33" s="553">
        <v>1</v>
      </c>
      <c r="O33" s="551">
        <v>0</v>
      </c>
      <c r="P33" s="552">
        <v>1</v>
      </c>
      <c r="Q33" s="554">
        <v>1</v>
      </c>
      <c r="R33" s="556">
        <v>1</v>
      </c>
      <c r="S33" s="554">
        <v>1</v>
      </c>
      <c r="T33" s="550">
        <v>1</v>
      </c>
      <c r="U33" s="555" t="s">
        <v>662</v>
      </c>
      <c r="V33" s="329" t="str">
        <f t="shared" si="0"/>
        <v>ü</v>
      </c>
      <c r="W33" s="329" t="str">
        <f t="shared" si="1"/>
        <v/>
      </c>
      <c r="X33" s="329" t="str">
        <f t="shared" si="2"/>
        <v/>
      </c>
      <c r="Y33" s="329" t="str">
        <f t="shared" si="3"/>
        <v/>
      </c>
    </row>
    <row r="34" spans="1:25" ht="31.5" customHeight="1">
      <c r="A34" s="316">
        <f t="shared" si="4"/>
        <v>27</v>
      </c>
      <c r="B34" s="316">
        <v>2</v>
      </c>
      <c r="C34" s="547"/>
      <c r="D34" s="548" t="s">
        <v>372</v>
      </c>
      <c r="E34" s="549">
        <v>343300</v>
      </c>
      <c r="F34" s="550" t="s">
        <v>1658</v>
      </c>
      <c r="G34" s="551">
        <v>1</v>
      </c>
      <c r="H34" s="552">
        <v>0</v>
      </c>
      <c r="I34" s="552">
        <v>0</v>
      </c>
      <c r="J34" s="552">
        <v>0</v>
      </c>
      <c r="K34" s="553">
        <v>0</v>
      </c>
      <c r="L34" s="551">
        <v>1</v>
      </c>
      <c r="M34" s="552">
        <v>1</v>
      </c>
      <c r="N34" s="553">
        <v>1</v>
      </c>
      <c r="O34" s="551">
        <v>0</v>
      </c>
      <c r="P34" s="552">
        <v>1</v>
      </c>
      <c r="Q34" s="553">
        <v>1</v>
      </c>
      <c r="R34" s="551">
        <v>0</v>
      </c>
      <c r="S34" s="554">
        <v>0</v>
      </c>
      <c r="T34" s="550">
        <v>0</v>
      </c>
      <c r="U34" s="555" t="s">
        <v>1655</v>
      </c>
      <c r="V34" s="329" t="str">
        <f t="shared" si="0"/>
        <v/>
      </c>
      <c r="W34" s="329" t="str">
        <f t="shared" si="1"/>
        <v/>
      </c>
      <c r="X34" s="329" t="str">
        <f t="shared" si="2"/>
        <v/>
      </c>
      <c r="Y34" s="329" t="str">
        <f t="shared" si="3"/>
        <v>ü</v>
      </c>
    </row>
    <row r="35" spans="1:25" ht="31.5" customHeight="1">
      <c r="A35" s="316">
        <f t="shared" si="4"/>
        <v>28</v>
      </c>
      <c r="B35" s="316">
        <v>2</v>
      </c>
      <c r="C35" s="547"/>
      <c r="D35" s="548" t="s">
        <v>373</v>
      </c>
      <c r="E35" s="549">
        <v>1000000</v>
      </c>
      <c r="F35" s="550" t="s">
        <v>1659</v>
      </c>
      <c r="G35" s="551">
        <v>1</v>
      </c>
      <c r="H35" s="552">
        <v>1</v>
      </c>
      <c r="I35" s="552">
        <v>0</v>
      </c>
      <c r="J35" s="552">
        <v>0</v>
      </c>
      <c r="K35" s="552">
        <v>0</v>
      </c>
      <c r="L35" s="551">
        <v>1</v>
      </c>
      <c r="M35" s="552">
        <v>1</v>
      </c>
      <c r="N35" s="553">
        <v>1</v>
      </c>
      <c r="O35" s="551">
        <v>0</v>
      </c>
      <c r="P35" s="552">
        <v>1</v>
      </c>
      <c r="Q35" s="554">
        <v>1</v>
      </c>
      <c r="R35" s="556">
        <v>1</v>
      </c>
      <c r="S35" s="554">
        <v>1</v>
      </c>
      <c r="T35" s="550">
        <v>1</v>
      </c>
      <c r="U35" s="555" t="s">
        <v>663</v>
      </c>
      <c r="V35" s="329" t="str">
        <f t="shared" si="0"/>
        <v>ü</v>
      </c>
      <c r="W35" s="329" t="str">
        <f t="shared" si="1"/>
        <v/>
      </c>
      <c r="X35" s="329" t="str">
        <f t="shared" si="2"/>
        <v/>
      </c>
      <c r="Y35" s="329" t="str">
        <f t="shared" si="3"/>
        <v/>
      </c>
    </row>
    <row r="36" spans="1:25" ht="31.5" customHeight="1">
      <c r="A36" s="316">
        <f t="shared" si="4"/>
        <v>29</v>
      </c>
      <c r="B36" s="316">
        <v>2</v>
      </c>
      <c r="C36" s="547"/>
      <c r="D36" s="548" t="s">
        <v>454</v>
      </c>
      <c r="E36" s="549">
        <v>150000</v>
      </c>
      <c r="F36" s="550" t="s">
        <v>1658</v>
      </c>
      <c r="G36" s="551">
        <v>1</v>
      </c>
      <c r="H36" s="552">
        <v>0</v>
      </c>
      <c r="I36" s="552">
        <v>0</v>
      </c>
      <c r="J36" s="552">
        <v>0</v>
      </c>
      <c r="K36" s="553">
        <v>0</v>
      </c>
      <c r="L36" s="551">
        <v>1</v>
      </c>
      <c r="M36" s="552">
        <v>1</v>
      </c>
      <c r="N36" s="553">
        <v>1</v>
      </c>
      <c r="O36" s="551">
        <v>0</v>
      </c>
      <c r="P36" s="552">
        <v>1</v>
      </c>
      <c r="Q36" s="553">
        <v>1</v>
      </c>
      <c r="R36" s="551">
        <v>0</v>
      </c>
      <c r="S36" s="554">
        <v>0</v>
      </c>
      <c r="T36" s="550">
        <v>0</v>
      </c>
      <c r="U36" s="555" t="s">
        <v>1849</v>
      </c>
      <c r="V36" s="329" t="str">
        <f t="shared" si="0"/>
        <v/>
      </c>
      <c r="W36" s="329" t="str">
        <f t="shared" si="1"/>
        <v/>
      </c>
      <c r="X36" s="329" t="str">
        <f t="shared" si="2"/>
        <v/>
      </c>
      <c r="Y36" s="329" t="str">
        <f t="shared" si="3"/>
        <v>ü</v>
      </c>
    </row>
    <row r="37" spans="1:25" ht="31.5" customHeight="1">
      <c r="A37" s="316">
        <f t="shared" si="4"/>
        <v>30</v>
      </c>
      <c r="B37" s="316">
        <v>2</v>
      </c>
      <c r="C37" s="547"/>
      <c r="D37" s="548" t="s">
        <v>455</v>
      </c>
      <c r="E37" s="549">
        <v>2025000</v>
      </c>
      <c r="F37" s="550" t="s">
        <v>1659</v>
      </c>
      <c r="G37" s="551">
        <v>1</v>
      </c>
      <c r="H37" s="552">
        <v>1</v>
      </c>
      <c r="I37" s="552">
        <v>0</v>
      </c>
      <c r="J37" s="552">
        <v>0</v>
      </c>
      <c r="K37" s="552">
        <v>0</v>
      </c>
      <c r="L37" s="551">
        <v>1</v>
      </c>
      <c r="M37" s="552">
        <v>1</v>
      </c>
      <c r="N37" s="553">
        <v>1</v>
      </c>
      <c r="O37" s="551">
        <v>0</v>
      </c>
      <c r="P37" s="552">
        <v>1</v>
      </c>
      <c r="Q37" s="554">
        <v>1</v>
      </c>
      <c r="R37" s="556">
        <v>1</v>
      </c>
      <c r="S37" s="554">
        <v>1</v>
      </c>
      <c r="T37" s="550">
        <v>1</v>
      </c>
      <c r="U37" s="555" t="s">
        <v>664</v>
      </c>
      <c r="V37" s="329" t="str">
        <f t="shared" si="0"/>
        <v>ü</v>
      </c>
      <c r="W37" s="329" t="str">
        <f t="shared" si="1"/>
        <v/>
      </c>
      <c r="X37" s="329" t="str">
        <f t="shared" si="2"/>
        <v/>
      </c>
      <c r="Y37" s="329" t="str">
        <f t="shared" si="3"/>
        <v/>
      </c>
    </row>
    <row r="38" spans="1:25" ht="31.5" customHeight="1">
      <c r="A38" s="316">
        <f t="shared" si="4"/>
        <v>31</v>
      </c>
      <c r="B38" s="316">
        <v>2</v>
      </c>
      <c r="C38" s="547"/>
      <c r="D38" s="548" t="s">
        <v>875</v>
      </c>
      <c r="E38" s="549">
        <v>200000</v>
      </c>
      <c r="F38" s="550" t="s">
        <v>1658</v>
      </c>
      <c r="G38" s="551">
        <v>1</v>
      </c>
      <c r="H38" s="552">
        <v>0</v>
      </c>
      <c r="I38" s="552">
        <v>0</v>
      </c>
      <c r="J38" s="552">
        <v>0</v>
      </c>
      <c r="K38" s="553">
        <v>0</v>
      </c>
      <c r="L38" s="551">
        <v>1</v>
      </c>
      <c r="M38" s="552">
        <v>1</v>
      </c>
      <c r="N38" s="553">
        <v>1</v>
      </c>
      <c r="O38" s="551">
        <v>0</v>
      </c>
      <c r="P38" s="552">
        <v>1</v>
      </c>
      <c r="Q38" s="553">
        <v>1</v>
      </c>
      <c r="R38" s="551">
        <v>0</v>
      </c>
      <c r="S38" s="554">
        <v>0</v>
      </c>
      <c r="T38" s="550">
        <v>0</v>
      </c>
      <c r="U38" s="555" t="s">
        <v>1849</v>
      </c>
      <c r="V38" s="329" t="str">
        <f t="shared" si="0"/>
        <v/>
      </c>
      <c r="W38" s="329" t="str">
        <f t="shared" si="1"/>
        <v/>
      </c>
      <c r="X38" s="329" t="str">
        <f t="shared" si="2"/>
        <v/>
      </c>
      <c r="Y38" s="329" t="str">
        <f t="shared" si="3"/>
        <v>ü</v>
      </c>
    </row>
    <row r="39" spans="1:25" ht="31.5" customHeight="1">
      <c r="A39" s="316">
        <f t="shared" si="4"/>
        <v>32</v>
      </c>
      <c r="B39" s="316">
        <v>2</v>
      </c>
      <c r="C39" s="547"/>
      <c r="D39" s="548" t="s">
        <v>876</v>
      </c>
      <c r="E39" s="549">
        <v>1700000</v>
      </c>
      <c r="F39" s="550" t="s">
        <v>1658</v>
      </c>
      <c r="G39" s="551">
        <v>1</v>
      </c>
      <c r="H39" s="552">
        <v>0</v>
      </c>
      <c r="I39" s="552">
        <v>0</v>
      </c>
      <c r="J39" s="552">
        <v>0</v>
      </c>
      <c r="K39" s="553">
        <v>0</v>
      </c>
      <c r="L39" s="551">
        <v>1</v>
      </c>
      <c r="M39" s="552">
        <v>1</v>
      </c>
      <c r="N39" s="553">
        <v>1</v>
      </c>
      <c r="O39" s="551">
        <v>0</v>
      </c>
      <c r="P39" s="552">
        <v>1</v>
      </c>
      <c r="Q39" s="553">
        <v>1</v>
      </c>
      <c r="R39" s="551">
        <v>0</v>
      </c>
      <c r="S39" s="554">
        <v>0</v>
      </c>
      <c r="T39" s="550">
        <v>0</v>
      </c>
      <c r="U39" s="555" t="s">
        <v>665</v>
      </c>
      <c r="V39" s="329" t="str">
        <f t="shared" si="0"/>
        <v/>
      </c>
      <c r="W39" s="329" t="str">
        <f t="shared" si="1"/>
        <v/>
      </c>
      <c r="X39" s="329" t="str">
        <f t="shared" si="2"/>
        <v/>
      </c>
      <c r="Y39" s="329" t="str">
        <f t="shared" si="3"/>
        <v>ü</v>
      </c>
    </row>
    <row r="40" spans="1:25" ht="31.5" customHeight="1">
      <c r="A40" s="316">
        <f t="shared" si="4"/>
        <v>33</v>
      </c>
      <c r="B40" s="316">
        <v>2</v>
      </c>
      <c r="C40" s="547"/>
      <c r="D40" s="548" t="s">
        <v>877</v>
      </c>
      <c r="E40" s="549">
        <v>1000000</v>
      </c>
      <c r="F40" s="550" t="s">
        <v>1659</v>
      </c>
      <c r="G40" s="551">
        <v>1</v>
      </c>
      <c r="H40" s="552">
        <v>1</v>
      </c>
      <c r="I40" s="552">
        <v>0</v>
      </c>
      <c r="J40" s="552">
        <v>0</v>
      </c>
      <c r="K40" s="552">
        <v>0</v>
      </c>
      <c r="L40" s="551">
        <v>1</v>
      </c>
      <c r="M40" s="552">
        <v>1</v>
      </c>
      <c r="N40" s="553">
        <v>1</v>
      </c>
      <c r="O40" s="551">
        <v>0</v>
      </c>
      <c r="P40" s="552">
        <v>1</v>
      </c>
      <c r="Q40" s="554">
        <v>1</v>
      </c>
      <c r="R40" s="556">
        <v>1</v>
      </c>
      <c r="S40" s="554">
        <v>1</v>
      </c>
      <c r="T40" s="550">
        <v>1</v>
      </c>
      <c r="U40" s="555" t="s">
        <v>1340</v>
      </c>
      <c r="V40" s="329" t="str">
        <f t="shared" ref="V40:V71" si="5">IF($F40="Y",$Z$4,"")</f>
        <v>ü</v>
      </c>
      <c r="W40" s="329" t="str">
        <f t="shared" ref="W40:W71" si="6">IF(F40="F",$Z$4,"")</f>
        <v/>
      </c>
      <c r="X40" s="329" t="str">
        <f t="shared" ref="X40:X71" si="7">IF(F40="L",$Z$4,"")</f>
        <v/>
      </c>
      <c r="Y40" s="329" t="str">
        <f t="shared" ref="Y40:Y71" si="8">IF(F40="N",$Z$4,"")</f>
        <v/>
      </c>
    </row>
    <row r="41" spans="1:25" ht="31.5" customHeight="1">
      <c r="A41" s="316">
        <f t="shared" ref="A41:A72" si="9">A40+1</f>
        <v>34</v>
      </c>
      <c r="B41" s="316">
        <v>2</v>
      </c>
      <c r="C41" s="547"/>
      <c r="D41" s="548" t="s">
        <v>878</v>
      </c>
      <c r="E41" s="549">
        <v>10000000</v>
      </c>
      <c r="F41" s="550" t="s">
        <v>1658</v>
      </c>
      <c r="G41" s="551">
        <v>1</v>
      </c>
      <c r="H41" s="552">
        <v>0</v>
      </c>
      <c r="I41" s="552">
        <v>0</v>
      </c>
      <c r="J41" s="552">
        <v>0</v>
      </c>
      <c r="K41" s="553">
        <v>0</v>
      </c>
      <c r="L41" s="551">
        <v>1</v>
      </c>
      <c r="M41" s="552">
        <v>1</v>
      </c>
      <c r="N41" s="553">
        <v>1</v>
      </c>
      <c r="O41" s="551">
        <v>0</v>
      </c>
      <c r="P41" s="552">
        <v>1</v>
      </c>
      <c r="Q41" s="553">
        <v>1</v>
      </c>
      <c r="R41" s="551">
        <v>0</v>
      </c>
      <c r="S41" s="554">
        <v>0</v>
      </c>
      <c r="T41" s="550">
        <v>0</v>
      </c>
      <c r="U41" s="555" t="s">
        <v>666</v>
      </c>
      <c r="V41" s="329" t="str">
        <f t="shared" si="5"/>
        <v/>
      </c>
      <c r="W41" s="329" t="str">
        <f t="shared" si="6"/>
        <v/>
      </c>
      <c r="X41" s="329" t="str">
        <f t="shared" si="7"/>
        <v/>
      </c>
      <c r="Y41" s="329" t="str">
        <f t="shared" si="8"/>
        <v>ü</v>
      </c>
    </row>
    <row r="42" spans="1:25" ht="31.5" customHeight="1">
      <c r="A42" s="316">
        <f t="shared" si="9"/>
        <v>35</v>
      </c>
      <c r="B42" s="316">
        <v>2</v>
      </c>
      <c r="C42" s="547"/>
      <c r="D42" s="548" t="s">
        <v>879</v>
      </c>
      <c r="E42" s="549">
        <v>2100000</v>
      </c>
      <c r="F42" s="550" t="s">
        <v>1659</v>
      </c>
      <c r="G42" s="551">
        <v>1</v>
      </c>
      <c r="H42" s="552">
        <v>1</v>
      </c>
      <c r="I42" s="552">
        <v>1</v>
      </c>
      <c r="J42" s="552">
        <v>0</v>
      </c>
      <c r="K42" s="552">
        <v>0</v>
      </c>
      <c r="L42" s="551">
        <v>1</v>
      </c>
      <c r="M42" s="552">
        <v>1</v>
      </c>
      <c r="N42" s="553">
        <v>1</v>
      </c>
      <c r="O42" s="551">
        <v>0</v>
      </c>
      <c r="P42" s="552">
        <v>1</v>
      </c>
      <c r="Q42" s="554">
        <v>1</v>
      </c>
      <c r="R42" s="556">
        <v>1</v>
      </c>
      <c r="S42" s="554">
        <v>1</v>
      </c>
      <c r="T42" s="550">
        <v>1</v>
      </c>
      <c r="U42" s="555" t="s">
        <v>667</v>
      </c>
      <c r="V42" s="329" t="str">
        <f t="shared" si="5"/>
        <v>ü</v>
      </c>
      <c r="W42" s="329" t="str">
        <f t="shared" si="6"/>
        <v/>
      </c>
      <c r="X42" s="329" t="str">
        <f t="shared" si="7"/>
        <v/>
      </c>
      <c r="Y42" s="329" t="str">
        <f t="shared" si="8"/>
        <v/>
      </c>
    </row>
    <row r="43" spans="1:25" ht="31.5" customHeight="1">
      <c r="A43" s="316">
        <f t="shared" si="9"/>
        <v>36</v>
      </c>
      <c r="B43" s="316">
        <v>2</v>
      </c>
      <c r="C43" s="547"/>
      <c r="D43" s="548" t="s">
        <v>880</v>
      </c>
      <c r="E43" s="549">
        <v>900000</v>
      </c>
      <c r="F43" s="550" t="s">
        <v>1659</v>
      </c>
      <c r="G43" s="551">
        <v>1</v>
      </c>
      <c r="H43" s="552">
        <v>1</v>
      </c>
      <c r="I43" s="552">
        <v>0</v>
      </c>
      <c r="J43" s="552">
        <v>0</v>
      </c>
      <c r="K43" s="552">
        <v>0</v>
      </c>
      <c r="L43" s="551">
        <v>1</v>
      </c>
      <c r="M43" s="552">
        <v>1</v>
      </c>
      <c r="N43" s="553">
        <v>1</v>
      </c>
      <c r="O43" s="551">
        <v>0</v>
      </c>
      <c r="P43" s="552">
        <v>1</v>
      </c>
      <c r="Q43" s="554">
        <v>1</v>
      </c>
      <c r="R43" s="556">
        <v>1</v>
      </c>
      <c r="S43" s="554">
        <v>1</v>
      </c>
      <c r="T43" s="550">
        <v>1</v>
      </c>
      <c r="U43" s="555" t="s">
        <v>550</v>
      </c>
      <c r="V43" s="329" t="str">
        <f t="shared" si="5"/>
        <v>ü</v>
      </c>
      <c r="W43" s="329" t="str">
        <f t="shared" si="6"/>
        <v/>
      </c>
      <c r="X43" s="329" t="str">
        <f t="shared" si="7"/>
        <v/>
      </c>
      <c r="Y43" s="329" t="str">
        <f t="shared" si="8"/>
        <v/>
      </c>
    </row>
    <row r="44" spans="1:25" ht="31.5" customHeight="1">
      <c r="A44" s="316">
        <f t="shared" si="9"/>
        <v>37</v>
      </c>
      <c r="B44" s="316">
        <v>2</v>
      </c>
      <c r="C44" s="547"/>
      <c r="D44" s="548" t="s">
        <v>881</v>
      </c>
      <c r="E44" s="549">
        <v>4800000</v>
      </c>
      <c r="F44" s="550" t="s">
        <v>1659</v>
      </c>
      <c r="G44" s="551">
        <v>1</v>
      </c>
      <c r="H44" s="552">
        <v>1</v>
      </c>
      <c r="I44" s="552">
        <v>0</v>
      </c>
      <c r="J44" s="552">
        <v>0</v>
      </c>
      <c r="K44" s="552">
        <v>0</v>
      </c>
      <c r="L44" s="551">
        <v>1</v>
      </c>
      <c r="M44" s="552">
        <v>1</v>
      </c>
      <c r="N44" s="553">
        <v>1</v>
      </c>
      <c r="O44" s="551">
        <v>0</v>
      </c>
      <c r="P44" s="552">
        <v>1</v>
      </c>
      <c r="Q44" s="554">
        <v>1</v>
      </c>
      <c r="R44" s="556">
        <v>1</v>
      </c>
      <c r="S44" s="554">
        <v>1</v>
      </c>
      <c r="T44" s="550">
        <v>1</v>
      </c>
      <c r="U44" s="555" t="s">
        <v>551</v>
      </c>
      <c r="V44" s="329" t="str">
        <f t="shared" si="5"/>
        <v>ü</v>
      </c>
      <c r="W44" s="329" t="str">
        <f t="shared" si="6"/>
        <v/>
      </c>
      <c r="X44" s="329" t="str">
        <f t="shared" si="7"/>
        <v/>
      </c>
      <c r="Y44" s="329" t="str">
        <f t="shared" si="8"/>
        <v/>
      </c>
    </row>
    <row r="45" spans="1:25" ht="31.5" customHeight="1">
      <c r="A45" s="316">
        <f t="shared" si="9"/>
        <v>38</v>
      </c>
      <c r="B45" s="316">
        <v>2</v>
      </c>
      <c r="C45" s="547"/>
      <c r="D45" s="548" t="s">
        <v>882</v>
      </c>
      <c r="E45" s="549">
        <v>4000000</v>
      </c>
      <c r="F45" s="550" t="s">
        <v>1659</v>
      </c>
      <c r="G45" s="551">
        <v>1</v>
      </c>
      <c r="H45" s="552">
        <v>1</v>
      </c>
      <c r="I45" s="552">
        <v>0</v>
      </c>
      <c r="J45" s="552">
        <v>0</v>
      </c>
      <c r="K45" s="552">
        <v>0</v>
      </c>
      <c r="L45" s="551">
        <v>1</v>
      </c>
      <c r="M45" s="552">
        <v>1</v>
      </c>
      <c r="N45" s="553">
        <v>1</v>
      </c>
      <c r="O45" s="551">
        <v>0</v>
      </c>
      <c r="P45" s="552">
        <v>1</v>
      </c>
      <c r="Q45" s="554">
        <v>1</v>
      </c>
      <c r="R45" s="556">
        <v>1</v>
      </c>
      <c r="S45" s="554">
        <v>1</v>
      </c>
      <c r="T45" s="550">
        <v>1</v>
      </c>
      <c r="U45" s="555" t="s">
        <v>551</v>
      </c>
      <c r="V45" s="329" t="str">
        <f t="shared" si="5"/>
        <v>ü</v>
      </c>
      <c r="W45" s="329" t="str">
        <f t="shared" si="6"/>
        <v/>
      </c>
      <c r="X45" s="329" t="str">
        <f t="shared" si="7"/>
        <v/>
      </c>
      <c r="Y45" s="329" t="str">
        <f t="shared" si="8"/>
        <v/>
      </c>
    </row>
    <row r="46" spans="1:25" ht="31.5" customHeight="1">
      <c r="A46" s="316">
        <f t="shared" si="9"/>
        <v>39</v>
      </c>
      <c r="B46" s="316">
        <v>2</v>
      </c>
      <c r="C46" s="547"/>
      <c r="D46" s="548" t="s">
        <v>202</v>
      </c>
      <c r="E46" s="549">
        <v>5000000</v>
      </c>
      <c r="F46" s="550" t="s">
        <v>1658</v>
      </c>
      <c r="G46" s="551">
        <v>1</v>
      </c>
      <c r="H46" s="552">
        <v>0</v>
      </c>
      <c r="I46" s="552">
        <v>0</v>
      </c>
      <c r="J46" s="552">
        <v>0</v>
      </c>
      <c r="K46" s="553">
        <v>0</v>
      </c>
      <c r="L46" s="551">
        <v>1</v>
      </c>
      <c r="M46" s="552">
        <v>1</v>
      </c>
      <c r="N46" s="553">
        <v>1</v>
      </c>
      <c r="O46" s="551">
        <v>0</v>
      </c>
      <c r="P46" s="552">
        <v>1</v>
      </c>
      <c r="Q46" s="553">
        <v>1</v>
      </c>
      <c r="R46" s="551">
        <v>0</v>
      </c>
      <c r="S46" s="554">
        <v>0</v>
      </c>
      <c r="T46" s="550">
        <v>0</v>
      </c>
      <c r="U46" s="555" t="s">
        <v>552</v>
      </c>
      <c r="V46" s="329" t="str">
        <f t="shared" si="5"/>
        <v/>
      </c>
      <c r="W46" s="329" t="str">
        <f t="shared" si="6"/>
        <v/>
      </c>
      <c r="X46" s="329" t="str">
        <f t="shared" si="7"/>
        <v/>
      </c>
      <c r="Y46" s="329" t="str">
        <f t="shared" si="8"/>
        <v>ü</v>
      </c>
    </row>
    <row r="47" spans="1:25" ht="31.5" customHeight="1">
      <c r="A47" s="316">
        <f t="shared" si="9"/>
        <v>40</v>
      </c>
      <c r="B47" s="316">
        <v>2</v>
      </c>
      <c r="C47" s="547"/>
      <c r="D47" s="548" t="s">
        <v>203</v>
      </c>
      <c r="E47" s="549">
        <v>30000000</v>
      </c>
      <c r="F47" s="550" t="s">
        <v>1657</v>
      </c>
      <c r="G47" s="551">
        <v>1</v>
      </c>
      <c r="H47" s="552">
        <v>1</v>
      </c>
      <c r="I47" s="552">
        <v>0</v>
      </c>
      <c r="J47" s="552">
        <v>0</v>
      </c>
      <c r="K47" s="552">
        <v>0</v>
      </c>
      <c r="L47" s="551">
        <v>1</v>
      </c>
      <c r="M47" s="552">
        <v>1</v>
      </c>
      <c r="N47" s="553">
        <v>1</v>
      </c>
      <c r="O47" s="551">
        <v>0</v>
      </c>
      <c r="P47" s="552">
        <v>1</v>
      </c>
      <c r="Q47" s="554">
        <v>1</v>
      </c>
      <c r="R47" s="556">
        <v>1</v>
      </c>
      <c r="S47" s="554">
        <v>1</v>
      </c>
      <c r="T47" s="550">
        <v>1</v>
      </c>
      <c r="U47" s="555" t="s">
        <v>553</v>
      </c>
      <c r="V47" s="329" t="str">
        <f t="shared" si="5"/>
        <v/>
      </c>
      <c r="W47" s="329" t="str">
        <f t="shared" si="6"/>
        <v>ü</v>
      </c>
      <c r="X47" s="329" t="str">
        <f t="shared" si="7"/>
        <v/>
      </c>
      <c r="Y47" s="329" t="str">
        <f t="shared" si="8"/>
        <v/>
      </c>
    </row>
    <row r="48" spans="1:25" ht="31.5" customHeight="1">
      <c r="A48" s="316">
        <f t="shared" si="9"/>
        <v>41</v>
      </c>
      <c r="B48" s="316">
        <v>2</v>
      </c>
      <c r="C48" s="547"/>
      <c r="D48" s="548" t="s">
        <v>204</v>
      </c>
      <c r="E48" s="549">
        <v>15000000</v>
      </c>
      <c r="F48" s="550" t="s">
        <v>1659</v>
      </c>
      <c r="G48" s="551">
        <v>1</v>
      </c>
      <c r="H48" s="552">
        <v>1</v>
      </c>
      <c r="I48" s="552">
        <v>0</v>
      </c>
      <c r="J48" s="552">
        <v>0</v>
      </c>
      <c r="K48" s="552">
        <v>0</v>
      </c>
      <c r="L48" s="551">
        <v>1</v>
      </c>
      <c r="M48" s="552">
        <v>1</v>
      </c>
      <c r="N48" s="553">
        <v>1</v>
      </c>
      <c r="O48" s="551">
        <v>0</v>
      </c>
      <c r="P48" s="552">
        <v>1</v>
      </c>
      <c r="Q48" s="554">
        <v>1</v>
      </c>
      <c r="R48" s="556">
        <v>1</v>
      </c>
      <c r="S48" s="554">
        <v>1</v>
      </c>
      <c r="T48" s="550">
        <v>1</v>
      </c>
      <c r="U48" s="555" t="s">
        <v>555</v>
      </c>
      <c r="V48" s="329" t="str">
        <f t="shared" si="5"/>
        <v>ü</v>
      </c>
      <c r="W48" s="329" t="str">
        <f t="shared" si="6"/>
        <v/>
      </c>
      <c r="X48" s="329" t="str">
        <f t="shared" si="7"/>
        <v/>
      </c>
      <c r="Y48" s="329" t="str">
        <f t="shared" si="8"/>
        <v/>
      </c>
    </row>
    <row r="49" spans="1:25" ht="31.5" customHeight="1">
      <c r="A49" s="316">
        <f t="shared" si="9"/>
        <v>42</v>
      </c>
      <c r="B49" s="316">
        <v>2</v>
      </c>
      <c r="C49" s="547"/>
      <c r="D49" s="548" t="s">
        <v>205</v>
      </c>
      <c r="E49" s="549">
        <v>10000000</v>
      </c>
      <c r="F49" s="550" t="s">
        <v>1659</v>
      </c>
      <c r="G49" s="551">
        <v>1</v>
      </c>
      <c r="H49" s="552">
        <v>1</v>
      </c>
      <c r="I49" s="552">
        <v>0</v>
      </c>
      <c r="J49" s="552">
        <v>0</v>
      </c>
      <c r="K49" s="552">
        <v>0</v>
      </c>
      <c r="L49" s="551">
        <v>1</v>
      </c>
      <c r="M49" s="552">
        <v>1</v>
      </c>
      <c r="N49" s="553">
        <v>1</v>
      </c>
      <c r="O49" s="551">
        <v>0</v>
      </c>
      <c r="P49" s="552">
        <v>1</v>
      </c>
      <c r="Q49" s="554">
        <v>1</v>
      </c>
      <c r="R49" s="556">
        <v>1</v>
      </c>
      <c r="S49" s="554">
        <v>1</v>
      </c>
      <c r="T49" s="550">
        <v>1</v>
      </c>
      <c r="U49" s="555" t="s">
        <v>555</v>
      </c>
      <c r="V49" s="329" t="str">
        <f t="shared" si="5"/>
        <v>ü</v>
      </c>
      <c r="W49" s="329" t="str">
        <f t="shared" si="6"/>
        <v/>
      </c>
      <c r="X49" s="329" t="str">
        <f t="shared" si="7"/>
        <v/>
      </c>
      <c r="Y49" s="329" t="str">
        <f t="shared" si="8"/>
        <v/>
      </c>
    </row>
    <row r="50" spans="1:25" ht="31.5" customHeight="1">
      <c r="A50" s="316">
        <f t="shared" si="9"/>
        <v>43</v>
      </c>
      <c r="B50" s="316">
        <v>2</v>
      </c>
      <c r="C50" s="547"/>
      <c r="D50" s="548" t="s">
        <v>206</v>
      </c>
      <c r="E50" s="549">
        <v>15000000</v>
      </c>
      <c r="F50" s="550" t="s">
        <v>1659</v>
      </c>
      <c r="G50" s="551">
        <v>1</v>
      </c>
      <c r="H50" s="552">
        <v>1</v>
      </c>
      <c r="I50" s="552">
        <v>0</v>
      </c>
      <c r="J50" s="552">
        <v>0</v>
      </c>
      <c r="K50" s="552">
        <v>0</v>
      </c>
      <c r="L50" s="551">
        <v>1</v>
      </c>
      <c r="M50" s="552">
        <v>1</v>
      </c>
      <c r="N50" s="553">
        <v>1</v>
      </c>
      <c r="O50" s="551">
        <v>0</v>
      </c>
      <c r="P50" s="552">
        <v>1</v>
      </c>
      <c r="Q50" s="554">
        <v>1</v>
      </c>
      <c r="R50" s="556">
        <v>1</v>
      </c>
      <c r="S50" s="554">
        <v>1</v>
      </c>
      <c r="T50" s="550">
        <v>1</v>
      </c>
      <c r="U50" s="555" t="s">
        <v>556</v>
      </c>
      <c r="V50" s="329" t="str">
        <f t="shared" si="5"/>
        <v>ü</v>
      </c>
      <c r="W50" s="329" t="str">
        <f t="shared" si="6"/>
        <v/>
      </c>
      <c r="X50" s="329" t="str">
        <f t="shared" si="7"/>
        <v/>
      </c>
      <c r="Y50" s="329" t="str">
        <f t="shared" si="8"/>
        <v/>
      </c>
    </row>
    <row r="51" spans="1:25" ht="31.5" customHeight="1">
      <c r="A51" s="316">
        <f t="shared" si="9"/>
        <v>44</v>
      </c>
      <c r="B51" s="316">
        <v>2</v>
      </c>
      <c r="C51" s="547"/>
      <c r="D51" s="548" t="s">
        <v>207</v>
      </c>
      <c r="E51" s="549">
        <v>200000</v>
      </c>
      <c r="F51" s="550" t="s">
        <v>1658</v>
      </c>
      <c r="G51" s="551">
        <v>1</v>
      </c>
      <c r="H51" s="552">
        <v>0</v>
      </c>
      <c r="I51" s="552">
        <v>0</v>
      </c>
      <c r="J51" s="552">
        <v>0</v>
      </c>
      <c r="K51" s="553">
        <v>0</v>
      </c>
      <c r="L51" s="551">
        <v>1</v>
      </c>
      <c r="M51" s="552">
        <v>1</v>
      </c>
      <c r="N51" s="553">
        <v>1</v>
      </c>
      <c r="O51" s="551">
        <v>0</v>
      </c>
      <c r="P51" s="552">
        <v>1</v>
      </c>
      <c r="Q51" s="553">
        <v>1</v>
      </c>
      <c r="R51" s="551">
        <v>0</v>
      </c>
      <c r="S51" s="554">
        <v>0</v>
      </c>
      <c r="T51" s="550">
        <v>0</v>
      </c>
      <c r="U51" s="555" t="s">
        <v>557</v>
      </c>
      <c r="V51" s="329" t="str">
        <f t="shared" si="5"/>
        <v/>
      </c>
      <c r="W51" s="329" t="str">
        <f t="shared" si="6"/>
        <v/>
      </c>
      <c r="X51" s="329" t="str">
        <f t="shared" si="7"/>
        <v/>
      </c>
      <c r="Y51" s="329" t="str">
        <f t="shared" si="8"/>
        <v>ü</v>
      </c>
    </row>
    <row r="52" spans="1:25" ht="31.5" customHeight="1">
      <c r="A52" s="316">
        <f t="shared" si="9"/>
        <v>45</v>
      </c>
      <c r="B52" s="316">
        <v>2</v>
      </c>
      <c r="C52" s="547"/>
      <c r="D52" s="548" t="s">
        <v>208</v>
      </c>
      <c r="E52" s="549">
        <v>600000</v>
      </c>
      <c r="F52" s="550" t="s">
        <v>1658</v>
      </c>
      <c r="G52" s="551">
        <v>1</v>
      </c>
      <c r="H52" s="552">
        <v>0</v>
      </c>
      <c r="I52" s="552">
        <v>0</v>
      </c>
      <c r="J52" s="552">
        <v>0</v>
      </c>
      <c r="K52" s="553">
        <v>0</v>
      </c>
      <c r="L52" s="551">
        <v>1</v>
      </c>
      <c r="M52" s="552">
        <v>1</v>
      </c>
      <c r="N52" s="553">
        <v>1</v>
      </c>
      <c r="O52" s="551">
        <v>0</v>
      </c>
      <c r="P52" s="552">
        <v>1</v>
      </c>
      <c r="Q52" s="553">
        <v>1</v>
      </c>
      <c r="R52" s="551">
        <v>0</v>
      </c>
      <c r="S52" s="554">
        <v>0</v>
      </c>
      <c r="T52" s="550">
        <v>0</v>
      </c>
      <c r="U52" s="555" t="s">
        <v>1655</v>
      </c>
      <c r="V52" s="329" t="str">
        <f t="shared" si="5"/>
        <v/>
      </c>
      <c r="W52" s="329" t="str">
        <f t="shared" si="6"/>
        <v/>
      </c>
      <c r="X52" s="329" t="str">
        <f t="shared" si="7"/>
        <v/>
      </c>
      <c r="Y52" s="329" t="str">
        <f t="shared" si="8"/>
        <v>ü</v>
      </c>
    </row>
    <row r="53" spans="1:25" ht="31.5" customHeight="1">
      <c r="A53" s="316">
        <f t="shared" si="9"/>
        <v>46</v>
      </c>
      <c r="B53" s="316">
        <v>2</v>
      </c>
      <c r="C53" s="547"/>
      <c r="D53" s="548" t="s">
        <v>209</v>
      </c>
      <c r="E53" s="549">
        <v>1100000</v>
      </c>
      <c r="F53" s="550" t="s">
        <v>1659</v>
      </c>
      <c r="G53" s="551">
        <v>1</v>
      </c>
      <c r="H53" s="552">
        <v>1</v>
      </c>
      <c r="I53" s="552">
        <v>0</v>
      </c>
      <c r="J53" s="552">
        <v>0</v>
      </c>
      <c r="K53" s="552">
        <v>0</v>
      </c>
      <c r="L53" s="551">
        <v>1</v>
      </c>
      <c r="M53" s="552">
        <v>1</v>
      </c>
      <c r="N53" s="553">
        <v>1</v>
      </c>
      <c r="O53" s="551">
        <v>0</v>
      </c>
      <c r="P53" s="552">
        <v>1</v>
      </c>
      <c r="Q53" s="554">
        <v>1</v>
      </c>
      <c r="R53" s="556">
        <v>1</v>
      </c>
      <c r="S53" s="554">
        <v>1</v>
      </c>
      <c r="T53" s="550">
        <v>1</v>
      </c>
      <c r="U53" s="555" t="s">
        <v>558</v>
      </c>
      <c r="V53" s="329" t="str">
        <f t="shared" si="5"/>
        <v>ü</v>
      </c>
      <c r="W53" s="329" t="str">
        <f t="shared" si="6"/>
        <v/>
      </c>
      <c r="X53" s="329" t="str">
        <f t="shared" si="7"/>
        <v/>
      </c>
      <c r="Y53" s="329" t="str">
        <f t="shared" si="8"/>
        <v/>
      </c>
    </row>
    <row r="54" spans="1:25" ht="31.5" customHeight="1">
      <c r="A54" s="316">
        <f t="shared" si="9"/>
        <v>47</v>
      </c>
      <c r="B54" s="316">
        <v>2</v>
      </c>
      <c r="C54" s="547"/>
      <c r="D54" s="548" t="s">
        <v>210</v>
      </c>
      <c r="E54" s="549">
        <v>2000000</v>
      </c>
      <c r="F54" s="550" t="s">
        <v>1659</v>
      </c>
      <c r="G54" s="551">
        <v>1</v>
      </c>
      <c r="H54" s="552">
        <v>1</v>
      </c>
      <c r="I54" s="552">
        <v>0</v>
      </c>
      <c r="J54" s="552">
        <v>0</v>
      </c>
      <c r="K54" s="552">
        <v>0</v>
      </c>
      <c r="L54" s="551">
        <v>1</v>
      </c>
      <c r="M54" s="552">
        <v>1</v>
      </c>
      <c r="N54" s="553">
        <v>1</v>
      </c>
      <c r="O54" s="551">
        <v>0</v>
      </c>
      <c r="P54" s="552">
        <v>1</v>
      </c>
      <c r="Q54" s="554">
        <v>1</v>
      </c>
      <c r="R54" s="556">
        <v>1</v>
      </c>
      <c r="S54" s="554">
        <v>1</v>
      </c>
      <c r="T54" s="550">
        <v>1</v>
      </c>
      <c r="U54" s="555" t="s">
        <v>558</v>
      </c>
      <c r="V54" s="329" t="str">
        <f t="shared" si="5"/>
        <v>ü</v>
      </c>
      <c r="W54" s="329" t="str">
        <f t="shared" si="6"/>
        <v/>
      </c>
      <c r="X54" s="329" t="str">
        <f t="shared" si="7"/>
        <v/>
      </c>
      <c r="Y54" s="329" t="str">
        <f t="shared" si="8"/>
        <v/>
      </c>
    </row>
    <row r="55" spans="1:25" ht="31.5" customHeight="1">
      <c r="A55" s="316">
        <f t="shared" si="9"/>
        <v>48</v>
      </c>
      <c r="B55" s="316">
        <v>2</v>
      </c>
      <c r="C55" s="547"/>
      <c r="D55" s="548" t="s">
        <v>211</v>
      </c>
      <c r="E55" s="549">
        <v>850000</v>
      </c>
      <c r="F55" s="550" t="s">
        <v>1658</v>
      </c>
      <c r="G55" s="551">
        <v>1</v>
      </c>
      <c r="H55" s="552">
        <v>0</v>
      </c>
      <c r="I55" s="552">
        <v>0</v>
      </c>
      <c r="J55" s="552">
        <v>0</v>
      </c>
      <c r="K55" s="553">
        <v>0</v>
      </c>
      <c r="L55" s="551">
        <v>1</v>
      </c>
      <c r="M55" s="552">
        <v>1</v>
      </c>
      <c r="N55" s="553">
        <v>1</v>
      </c>
      <c r="O55" s="551">
        <v>0</v>
      </c>
      <c r="P55" s="552">
        <v>1</v>
      </c>
      <c r="Q55" s="553">
        <v>1</v>
      </c>
      <c r="R55" s="551">
        <v>0</v>
      </c>
      <c r="S55" s="554">
        <v>0</v>
      </c>
      <c r="T55" s="550">
        <v>0</v>
      </c>
      <c r="U55" s="555" t="s">
        <v>559</v>
      </c>
      <c r="V55" s="329" t="str">
        <f t="shared" si="5"/>
        <v/>
      </c>
      <c r="W55" s="329" t="str">
        <f t="shared" si="6"/>
        <v/>
      </c>
      <c r="X55" s="329" t="str">
        <f t="shared" si="7"/>
        <v/>
      </c>
      <c r="Y55" s="329" t="str">
        <f t="shared" si="8"/>
        <v>ü</v>
      </c>
    </row>
    <row r="56" spans="1:25" ht="31.5" customHeight="1">
      <c r="A56" s="316">
        <f t="shared" si="9"/>
        <v>49</v>
      </c>
      <c r="B56" s="316">
        <v>2</v>
      </c>
      <c r="C56" s="547"/>
      <c r="D56" s="548" t="s">
        <v>212</v>
      </c>
      <c r="E56" s="549">
        <v>500000</v>
      </c>
      <c r="F56" s="550" t="s">
        <v>1658</v>
      </c>
      <c r="G56" s="551">
        <v>1</v>
      </c>
      <c r="H56" s="552">
        <v>0</v>
      </c>
      <c r="I56" s="552">
        <v>0</v>
      </c>
      <c r="J56" s="552">
        <v>0</v>
      </c>
      <c r="K56" s="553">
        <v>0</v>
      </c>
      <c r="L56" s="551">
        <v>1</v>
      </c>
      <c r="M56" s="552">
        <v>1</v>
      </c>
      <c r="N56" s="553">
        <v>1</v>
      </c>
      <c r="O56" s="551">
        <v>0</v>
      </c>
      <c r="P56" s="552">
        <v>1</v>
      </c>
      <c r="Q56" s="553">
        <v>1</v>
      </c>
      <c r="R56" s="551">
        <v>0</v>
      </c>
      <c r="S56" s="554">
        <v>0</v>
      </c>
      <c r="T56" s="550">
        <v>0</v>
      </c>
      <c r="U56" s="555" t="s">
        <v>1849</v>
      </c>
      <c r="V56" s="329" t="str">
        <f t="shared" si="5"/>
        <v/>
      </c>
      <c r="W56" s="329" t="str">
        <f t="shared" si="6"/>
        <v/>
      </c>
      <c r="X56" s="329" t="str">
        <f t="shared" si="7"/>
        <v/>
      </c>
      <c r="Y56" s="329" t="str">
        <f t="shared" si="8"/>
        <v>ü</v>
      </c>
    </row>
    <row r="57" spans="1:25" ht="31.5" customHeight="1">
      <c r="A57" s="316">
        <f t="shared" si="9"/>
        <v>50</v>
      </c>
      <c r="B57" s="316">
        <v>2</v>
      </c>
      <c r="C57" s="547"/>
      <c r="D57" s="548" t="s">
        <v>213</v>
      </c>
      <c r="E57" s="549">
        <v>220750</v>
      </c>
      <c r="F57" s="550" t="s">
        <v>1658</v>
      </c>
      <c r="G57" s="551">
        <v>1</v>
      </c>
      <c r="H57" s="552">
        <v>0</v>
      </c>
      <c r="I57" s="552">
        <v>0</v>
      </c>
      <c r="J57" s="552">
        <v>0</v>
      </c>
      <c r="K57" s="553">
        <v>0</v>
      </c>
      <c r="L57" s="551">
        <v>1</v>
      </c>
      <c r="M57" s="552">
        <v>1</v>
      </c>
      <c r="N57" s="553">
        <v>1</v>
      </c>
      <c r="O57" s="551">
        <v>0</v>
      </c>
      <c r="P57" s="552">
        <v>1</v>
      </c>
      <c r="Q57" s="553">
        <v>1</v>
      </c>
      <c r="R57" s="551">
        <v>0</v>
      </c>
      <c r="S57" s="554">
        <v>0</v>
      </c>
      <c r="T57" s="550">
        <v>0</v>
      </c>
      <c r="U57" s="555" t="s">
        <v>1655</v>
      </c>
      <c r="V57" s="329" t="str">
        <f t="shared" si="5"/>
        <v/>
      </c>
      <c r="W57" s="329" t="str">
        <f t="shared" si="6"/>
        <v/>
      </c>
      <c r="X57" s="329" t="str">
        <f t="shared" si="7"/>
        <v/>
      </c>
      <c r="Y57" s="329" t="str">
        <f t="shared" si="8"/>
        <v>ü</v>
      </c>
    </row>
    <row r="58" spans="1:25" ht="31.5" customHeight="1">
      <c r="A58" s="316">
        <f t="shared" si="9"/>
        <v>51</v>
      </c>
      <c r="B58" s="316">
        <v>2</v>
      </c>
      <c r="C58" s="547"/>
      <c r="D58" s="548" t="s">
        <v>214</v>
      </c>
      <c r="E58" s="549">
        <v>423000</v>
      </c>
      <c r="F58" s="550" t="s">
        <v>1658</v>
      </c>
      <c r="G58" s="551">
        <v>1</v>
      </c>
      <c r="H58" s="552">
        <v>0</v>
      </c>
      <c r="I58" s="552">
        <v>0</v>
      </c>
      <c r="J58" s="552">
        <v>0</v>
      </c>
      <c r="K58" s="553">
        <v>0</v>
      </c>
      <c r="L58" s="551">
        <v>1</v>
      </c>
      <c r="M58" s="552">
        <v>1</v>
      </c>
      <c r="N58" s="553">
        <v>1</v>
      </c>
      <c r="O58" s="551">
        <v>0</v>
      </c>
      <c r="P58" s="552">
        <v>1</v>
      </c>
      <c r="Q58" s="553">
        <v>1</v>
      </c>
      <c r="R58" s="551">
        <v>0</v>
      </c>
      <c r="S58" s="554">
        <v>0</v>
      </c>
      <c r="T58" s="550">
        <v>0</v>
      </c>
      <c r="U58" s="555" t="s">
        <v>560</v>
      </c>
      <c r="V58" s="329" t="str">
        <f t="shared" si="5"/>
        <v/>
      </c>
      <c r="W58" s="329" t="str">
        <f t="shared" si="6"/>
        <v/>
      </c>
      <c r="X58" s="329" t="str">
        <f t="shared" si="7"/>
        <v/>
      </c>
      <c r="Y58" s="329" t="str">
        <f t="shared" si="8"/>
        <v>ü</v>
      </c>
    </row>
    <row r="59" spans="1:25" ht="31.5" customHeight="1">
      <c r="A59" s="316">
        <f t="shared" si="9"/>
        <v>52</v>
      </c>
      <c r="B59" s="316">
        <v>2</v>
      </c>
      <c r="C59" s="547"/>
      <c r="D59" s="548" t="s">
        <v>215</v>
      </c>
      <c r="E59" s="549">
        <v>525500</v>
      </c>
      <c r="F59" s="550" t="s">
        <v>1658</v>
      </c>
      <c r="G59" s="551">
        <v>1</v>
      </c>
      <c r="H59" s="552">
        <v>0</v>
      </c>
      <c r="I59" s="552">
        <v>0</v>
      </c>
      <c r="J59" s="552">
        <v>0</v>
      </c>
      <c r="K59" s="553">
        <v>0</v>
      </c>
      <c r="L59" s="551">
        <v>1</v>
      </c>
      <c r="M59" s="552">
        <v>1</v>
      </c>
      <c r="N59" s="553">
        <v>1</v>
      </c>
      <c r="O59" s="551">
        <v>0</v>
      </c>
      <c r="P59" s="552">
        <v>1</v>
      </c>
      <c r="Q59" s="553">
        <v>1</v>
      </c>
      <c r="R59" s="551">
        <v>0</v>
      </c>
      <c r="S59" s="554">
        <v>0</v>
      </c>
      <c r="T59" s="550">
        <v>0</v>
      </c>
      <c r="U59" s="555" t="s">
        <v>1849</v>
      </c>
      <c r="V59" s="329" t="str">
        <f t="shared" si="5"/>
        <v/>
      </c>
      <c r="W59" s="329" t="str">
        <f t="shared" si="6"/>
        <v/>
      </c>
      <c r="X59" s="329" t="str">
        <f t="shared" si="7"/>
        <v/>
      </c>
      <c r="Y59" s="329" t="str">
        <f t="shared" si="8"/>
        <v>ü</v>
      </c>
    </row>
    <row r="60" spans="1:25" ht="31.5" customHeight="1">
      <c r="A60" s="316">
        <f t="shared" si="9"/>
        <v>53</v>
      </c>
      <c r="B60" s="316">
        <v>2</v>
      </c>
      <c r="C60" s="547"/>
      <c r="D60" s="548" t="s">
        <v>216</v>
      </c>
      <c r="E60" s="549">
        <v>423000</v>
      </c>
      <c r="F60" s="550" t="s">
        <v>1658</v>
      </c>
      <c r="G60" s="551">
        <v>1</v>
      </c>
      <c r="H60" s="552">
        <v>0</v>
      </c>
      <c r="I60" s="552">
        <v>0</v>
      </c>
      <c r="J60" s="552">
        <v>0</v>
      </c>
      <c r="K60" s="553">
        <v>0</v>
      </c>
      <c r="L60" s="551">
        <v>1</v>
      </c>
      <c r="M60" s="552">
        <v>1</v>
      </c>
      <c r="N60" s="553">
        <v>1</v>
      </c>
      <c r="O60" s="551">
        <v>0</v>
      </c>
      <c r="P60" s="552">
        <v>1</v>
      </c>
      <c r="Q60" s="553">
        <v>1</v>
      </c>
      <c r="R60" s="551">
        <v>0</v>
      </c>
      <c r="S60" s="554">
        <v>0</v>
      </c>
      <c r="T60" s="550">
        <v>0</v>
      </c>
      <c r="U60" s="555" t="s">
        <v>1849</v>
      </c>
      <c r="V60" s="329" t="str">
        <f t="shared" si="5"/>
        <v/>
      </c>
      <c r="W60" s="329" t="str">
        <f t="shared" si="6"/>
        <v/>
      </c>
      <c r="X60" s="329" t="str">
        <f t="shared" si="7"/>
        <v/>
      </c>
      <c r="Y60" s="329" t="str">
        <f t="shared" si="8"/>
        <v>ü</v>
      </c>
    </row>
    <row r="61" spans="1:25" ht="31.5" customHeight="1">
      <c r="A61" s="316">
        <f t="shared" si="9"/>
        <v>54</v>
      </c>
      <c r="B61" s="316">
        <v>2</v>
      </c>
      <c r="C61" s="547"/>
      <c r="D61" s="548" t="s">
        <v>1189</v>
      </c>
      <c r="E61" s="549">
        <v>819500</v>
      </c>
      <c r="F61" s="550" t="s">
        <v>1658</v>
      </c>
      <c r="G61" s="551">
        <v>1</v>
      </c>
      <c r="H61" s="552">
        <v>0</v>
      </c>
      <c r="I61" s="552">
        <v>0</v>
      </c>
      <c r="J61" s="552">
        <v>0</v>
      </c>
      <c r="K61" s="553">
        <v>0</v>
      </c>
      <c r="L61" s="551">
        <v>1</v>
      </c>
      <c r="M61" s="552">
        <v>1</v>
      </c>
      <c r="N61" s="553">
        <v>1</v>
      </c>
      <c r="O61" s="551">
        <v>0</v>
      </c>
      <c r="P61" s="552">
        <v>1</v>
      </c>
      <c r="Q61" s="553">
        <v>1</v>
      </c>
      <c r="R61" s="551">
        <v>0</v>
      </c>
      <c r="S61" s="554">
        <v>0</v>
      </c>
      <c r="T61" s="550">
        <v>0</v>
      </c>
      <c r="U61" s="555" t="s">
        <v>1655</v>
      </c>
      <c r="V61" s="329" t="str">
        <f t="shared" si="5"/>
        <v/>
      </c>
      <c r="W61" s="329" t="str">
        <f t="shared" si="6"/>
        <v/>
      </c>
      <c r="X61" s="329" t="str">
        <f t="shared" si="7"/>
        <v/>
      </c>
      <c r="Y61" s="329" t="str">
        <f t="shared" si="8"/>
        <v>ü</v>
      </c>
    </row>
    <row r="62" spans="1:25" ht="31.5" customHeight="1">
      <c r="A62" s="316">
        <f t="shared" si="9"/>
        <v>55</v>
      </c>
      <c r="B62" s="316">
        <v>2</v>
      </c>
      <c r="C62" s="547"/>
      <c r="D62" s="548" t="s">
        <v>1190</v>
      </c>
      <c r="E62" s="549">
        <v>910500</v>
      </c>
      <c r="F62" s="550" t="s">
        <v>1658</v>
      </c>
      <c r="G62" s="551">
        <v>1</v>
      </c>
      <c r="H62" s="552">
        <v>0</v>
      </c>
      <c r="I62" s="552">
        <v>0</v>
      </c>
      <c r="J62" s="552">
        <v>0</v>
      </c>
      <c r="K62" s="553">
        <v>0</v>
      </c>
      <c r="L62" s="551">
        <v>1</v>
      </c>
      <c r="M62" s="552">
        <v>1</v>
      </c>
      <c r="N62" s="553">
        <v>1</v>
      </c>
      <c r="O62" s="551">
        <v>0</v>
      </c>
      <c r="P62" s="552">
        <v>1</v>
      </c>
      <c r="Q62" s="553">
        <v>1</v>
      </c>
      <c r="R62" s="551">
        <v>0</v>
      </c>
      <c r="S62" s="554">
        <v>0</v>
      </c>
      <c r="T62" s="550">
        <v>0</v>
      </c>
      <c r="U62" s="555" t="s">
        <v>1655</v>
      </c>
      <c r="V62" s="329" t="str">
        <f t="shared" si="5"/>
        <v/>
      </c>
      <c r="W62" s="329" t="str">
        <f t="shared" si="6"/>
        <v/>
      </c>
      <c r="X62" s="329" t="str">
        <f t="shared" si="7"/>
        <v/>
      </c>
      <c r="Y62" s="329" t="str">
        <f t="shared" si="8"/>
        <v>ü</v>
      </c>
    </row>
    <row r="63" spans="1:25" ht="31.5" customHeight="1">
      <c r="A63" s="316">
        <f t="shared" si="9"/>
        <v>56</v>
      </c>
      <c r="B63" s="316">
        <v>2</v>
      </c>
      <c r="C63" s="547"/>
      <c r="D63" s="548" t="s">
        <v>1191</v>
      </c>
      <c r="E63" s="549">
        <v>790000</v>
      </c>
      <c r="F63" s="550" t="s">
        <v>1658</v>
      </c>
      <c r="G63" s="551">
        <v>1</v>
      </c>
      <c r="H63" s="552">
        <v>0</v>
      </c>
      <c r="I63" s="552">
        <v>0</v>
      </c>
      <c r="J63" s="552">
        <v>0</v>
      </c>
      <c r="K63" s="553">
        <v>0</v>
      </c>
      <c r="L63" s="551">
        <v>1</v>
      </c>
      <c r="M63" s="552">
        <v>1</v>
      </c>
      <c r="N63" s="553">
        <v>1</v>
      </c>
      <c r="O63" s="551">
        <v>0</v>
      </c>
      <c r="P63" s="552">
        <v>1</v>
      </c>
      <c r="Q63" s="553">
        <v>1</v>
      </c>
      <c r="R63" s="551">
        <v>0</v>
      </c>
      <c r="S63" s="554">
        <v>0</v>
      </c>
      <c r="T63" s="550">
        <v>0</v>
      </c>
      <c r="U63" s="555" t="s">
        <v>683</v>
      </c>
      <c r="V63" s="329" t="str">
        <f t="shared" si="5"/>
        <v/>
      </c>
      <c r="W63" s="329" t="str">
        <f t="shared" si="6"/>
        <v/>
      </c>
      <c r="X63" s="329" t="str">
        <f t="shared" si="7"/>
        <v/>
      </c>
      <c r="Y63" s="329" t="str">
        <f t="shared" si="8"/>
        <v>ü</v>
      </c>
    </row>
    <row r="64" spans="1:25" ht="31.5" customHeight="1">
      <c r="A64" s="316">
        <f t="shared" si="9"/>
        <v>57</v>
      </c>
      <c r="B64" s="316">
        <v>2</v>
      </c>
      <c r="C64" s="547"/>
      <c r="D64" s="548" t="s">
        <v>1192</v>
      </c>
      <c r="E64" s="549">
        <v>13480000</v>
      </c>
      <c r="F64" s="550" t="s">
        <v>1659</v>
      </c>
      <c r="G64" s="551">
        <v>1</v>
      </c>
      <c r="H64" s="552">
        <v>1</v>
      </c>
      <c r="I64" s="552">
        <v>0</v>
      </c>
      <c r="J64" s="552">
        <v>0</v>
      </c>
      <c r="K64" s="552">
        <v>0</v>
      </c>
      <c r="L64" s="551">
        <v>1</v>
      </c>
      <c r="M64" s="552">
        <v>1</v>
      </c>
      <c r="N64" s="553">
        <v>1</v>
      </c>
      <c r="O64" s="551">
        <v>0</v>
      </c>
      <c r="P64" s="552">
        <v>1</v>
      </c>
      <c r="Q64" s="554">
        <v>1</v>
      </c>
      <c r="R64" s="556">
        <v>1</v>
      </c>
      <c r="S64" s="554">
        <v>1</v>
      </c>
      <c r="T64" s="550">
        <v>1</v>
      </c>
      <c r="U64" s="555" t="s">
        <v>684</v>
      </c>
      <c r="V64" s="329" t="str">
        <f t="shared" si="5"/>
        <v>ü</v>
      </c>
      <c r="W64" s="329" t="str">
        <f t="shared" si="6"/>
        <v/>
      </c>
      <c r="X64" s="329" t="str">
        <f t="shared" si="7"/>
        <v/>
      </c>
      <c r="Y64" s="329" t="str">
        <f t="shared" si="8"/>
        <v/>
      </c>
    </row>
    <row r="65" spans="1:25" ht="28.5">
      <c r="A65" s="316">
        <f t="shared" si="9"/>
        <v>58</v>
      </c>
      <c r="B65" s="316">
        <v>3</v>
      </c>
      <c r="C65" s="547" t="s">
        <v>1193</v>
      </c>
      <c r="D65" s="548" t="s">
        <v>1194</v>
      </c>
      <c r="E65" s="549">
        <v>3847000</v>
      </c>
      <c r="F65" s="550" t="s">
        <v>1658</v>
      </c>
      <c r="G65" s="551">
        <v>1</v>
      </c>
      <c r="H65" s="552">
        <v>0</v>
      </c>
      <c r="I65" s="552">
        <v>0</v>
      </c>
      <c r="J65" s="552">
        <v>0</v>
      </c>
      <c r="K65" s="553">
        <v>0</v>
      </c>
      <c r="L65" s="551">
        <v>1</v>
      </c>
      <c r="M65" s="552">
        <v>1</v>
      </c>
      <c r="N65" s="553">
        <v>1</v>
      </c>
      <c r="O65" s="551">
        <v>0</v>
      </c>
      <c r="P65" s="552">
        <v>1</v>
      </c>
      <c r="Q65" s="553">
        <v>1</v>
      </c>
      <c r="R65" s="551">
        <v>0</v>
      </c>
      <c r="S65" s="554">
        <v>0</v>
      </c>
      <c r="T65" s="550">
        <v>0</v>
      </c>
      <c r="U65" s="555" t="s">
        <v>1655</v>
      </c>
      <c r="V65" s="329" t="str">
        <f t="shared" si="5"/>
        <v/>
      </c>
      <c r="W65" s="329" t="str">
        <f t="shared" si="6"/>
        <v/>
      </c>
      <c r="X65" s="329" t="str">
        <f t="shared" si="7"/>
        <v/>
      </c>
      <c r="Y65" s="329" t="str">
        <f t="shared" si="8"/>
        <v>ü</v>
      </c>
    </row>
    <row r="66" spans="1:25" ht="31.5" customHeight="1">
      <c r="A66" s="316">
        <f t="shared" si="9"/>
        <v>59</v>
      </c>
      <c r="B66" s="316">
        <v>3</v>
      </c>
      <c r="C66" s="547"/>
      <c r="D66" s="548" t="s">
        <v>1195</v>
      </c>
      <c r="E66" s="549">
        <v>20000000</v>
      </c>
      <c r="F66" s="550" t="s">
        <v>1659</v>
      </c>
      <c r="G66" s="551">
        <v>1</v>
      </c>
      <c r="H66" s="552">
        <v>1</v>
      </c>
      <c r="I66" s="552">
        <v>0</v>
      </c>
      <c r="J66" s="552">
        <v>0</v>
      </c>
      <c r="K66" s="552">
        <v>0</v>
      </c>
      <c r="L66" s="551">
        <v>1</v>
      </c>
      <c r="M66" s="552">
        <v>1</v>
      </c>
      <c r="N66" s="553">
        <v>1</v>
      </c>
      <c r="O66" s="551">
        <v>0</v>
      </c>
      <c r="P66" s="552">
        <v>1</v>
      </c>
      <c r="Q66" s="554">
        <v>1</v>
      </c>
      <c r="R66" s="556">
        <v>1</v>
      </c>
      <c r="S66" s="554">
        <v>1</v>
      </c>
      <c r="T66" s="550">
        <v>1</v>
      </c>
      <c r="U66" s="555" t="s">
        <v>1936</v>
      </c>
      <c r="V66" s="329" t="str">
        <f t="shared" si="5"/>
        <v>ü</v>
      </c>
      <c r="W66" s="329" t="str">
        <f t="shared" si="6"/>
        <v/>
      </c>
      <c r="X66" s="329" t="str">
        <f t="shared" si="7"/>
        <v/>
      </c>
      <c r="Y66" s="329" t="str">
        <f t="shared" si="8"/>
        <v/>
      </c>
    </row>
    <row r="67" spans="1:25" ht="31.5" customHeight="1">
      <c r="A67" s="316">
        <f t="shared" si="9"/>
        <v>60</v>
      </c>
      <c r="B67" s="316">
        <v>3</v>
      </c>
      <c r="C67" s="547"/>
      <c r="D67" s="548" t="s">
        <v>1196</v>
      </c>
      <c r="E67" s="549">
        <v>3500000</v>
      </c>
      <c r="F67" s="550" t="s">
        <v>1659</v>
      </c>
      <c r="G67" s="551">
        <v>1</v>
      </c>
      <c r="H67" s="552">
        <v>1</v>
      </c>
      <c r="I67" s="552">
        <v>0</v>
      </c>
      <c r="J67" s="552">
        <v>0</v>
      </c>
      <c r="K67" s="552">
        <v>0</v>
      </c>
      <c r="L67" s="551">
        <v>1</v>
      </c>
      <c r="M67" s="552">
        <v>1</v>
      </c>
      <c r="N67" s="553">
        <v>1</v>
      </c>
      <c r="O67" s="551">
        <v>0</v>
      </c>
      <c r="P67" s="552">
        <v>1</v>
      </c>
      <c r="Q67" s="554">
        <v>1</v>
      </c>
      <c r="R67" s="556">
        <v>1</v>
      </c>
      <c r="S67" s="554">
        <v>1</v>
      </c>
      <c r="T67" s="550">
        <v>1</v>
      </c>
      <c r="U67" s="555" t="s">
        <v>1937</v>
      </c>
      <c r="V67" s="329" t="str">
        <f t="shared" si="5"/>
        <v>ü</v>
      </c>
      <c r="W67" s="329" t="str">
        <f t="shared" si="6"/>
        <v/>
      </c>
      <c r="X67" s="329" t="str">
        <f t="shared" si="7"/>
        <v/>
      </c>
      <c r="Y67" s="329" t="str">
        <f t="shared" si="8"/>
        <v/>
      </c>
    </row>
    <row r="68" spans="1:25" ht="31.5" customHeight="1">
      <c r="A68" s="316">
        <f t="shared" si="9"/>
        <v>61</v>
      </c>
      <c r="B68" s="316">
        <v>3</v>
      </c>
      <c r="C68" s="547"/>
      <c r="D68" s="548" t="s">
        <v>722</v>
      </c>
      <c r="E68" s="549">
        <v>15000000</v>
      </c>
      <c r="F68" s="550" t="s">
        <v>1659</v>
      </c>
      <c r="G68" s="551">
        <v>1</v>
      </c>
      <c r="H68" s="552">
        <v>1</v>
      </c>
      <c r="I68" s="552">
        <v>1</v>
      </c>
      <c r="J68" s="552">
        <v>0</v>
      </c>
      <c r="K68" s="552">
        <v>0</v>
      </c>
      <c r="L68" s="551">
        <v>1</v>
      </c>
      <c r="M68" s="552">
        <v>1</v>
      </c>
      <c r="N68" s="553">
        <v>1</v>
      </c>
      <c r="O68" s="551">
        <v>0</v>
      </c>
      <c r="P68" s="552">
        <v>1</v>
      </c>
      <c r="Q68" s="554">
        <v>1</v>
      </c>
      <c r="R68" s="556">
        <v>1</v>
      </c>
      <c r="S68" s="554">
        <v>1</v>
      </c>
      <c r="T68" s="550">
        <v>1</v>
      </c>
      <c r="U68" s="555" t="s">
        <v>1936</v>
      </c>
      <c r="V68" s="329" t="str">
        <f t="shared" si="5"/>
        <v>ü</v>
      </c>
      <c r="W68" s="329" t="str">
        <f t="shared" si="6"/>
        <v/>
      </c>
      <c r="X68" s="329" t="str">
        <f t="shared" si="7"/>
        <v/>
      </c>
      <c r="Y68" s="329" t="str">
        <f t="shared" si="8"/>
        <v/>
      </c>
    </row>
    <row r="69" spans="1:25" ht="31.5" customHeight="1">
      <c r="A69" s="316">
        <f t="shared" si="9"/>
        <v>62</v>
      </c>
      <c r="B69" s="316">
        <v>3</v>
      </c>
      <c r="C69" s="547"/>
      <c r="D69" s="558" t="s">
        <v>1561</v>
      </c>
      <c r="E69" s="559">
        <v>9500000</v>
      </c>
      <c r="F69" s="560" t="s">
        <v>1658</v>
      </c>
      <c r="G69" s="561">
        <v>0</v>
      </c>
      <c r="H69" s="561">
        <v>0</v>
      </c>
      <c r="I69" s="561">
        <v>0</v>
      </c>
      <c r="J69" s="561">
        <v>0</v>
      </c>
      <c r="K69" s="562">
        <v>0</v>
      </c>
      <c r="L69" s="563">
        <v>0</v>
      </c>
      <c r="M69" s="561">
        <v>0</v>
      </c>
      <c r="N69" s="562">
        <v>0</v>
      </c>
      <c r="O69" s="563">
        <v>0</v>
      </c>
      <c r="P69" s="561">
        <v>0</v>
      </c>
      <c r="Q69" s="562">
        <v>0</v>
      </c>
      <c r="R69" s="563">
        <v>0</v>
      </c>
      <c r="S69" s="562">
        <v>0</v>
      </c>
      <c r="T69" s="560">
        <v>0</v>
      </c>
      <c r="U69" s="564" t="s">
        <v>1248</v>
      </c>
      <c r="V69" s="329" t="str">
        <f t="shared" si="5"/>
        <v/>
      </c>
      <c r="W69" s="329" t="str">
        <f t="shared" si="6"/>
        <v/>
      </c>
      <c r="X69" s="329" t="str">
        <f t="shared" si="7"/>
        <v/>
      </c>
      <c r="Y69" s="329" t="str">
        <f t="shared" si="8"/>
        <v>ü</v>
      </c>
    </row>
    <row r="70" spans="1:25" ht="31.5" customHeight="1">
      <c r="A70" s="316">
        <f t="shared" si="9"/>
        <v>63</v>
      </c>
      <c r="B70" s="316">
        <v>3</v>
      </c>
      <c r="C70" s="547"/>
      <c r="D70" s="548" t="s">
        <v>1562</v>
      </c>
      <c r="E70" s="549">
        <v>19500000</v>
      </c>
      <c r="F70" s="550" t="s">
        <v>1659</v>
      </c>
      <c r="G70" s="551">
        <v>1</v>
      </c>
      <c r="H70" s="552">
        <v>1</v>
      </c>
      <c r="I70" s="552">
        <v>1</v>
      </c>
      <c r="J70" s="552">
        <v>0</v>
      </c>
      <c r="K70" s="552">
        <v>0</v>
      </c>
      <c r="L70" s="551">
        <v>1</v>
      </c>
      <c r="M70" s="552">
        <v>1</v>
      </c>
      <c r="N70" s="553">
        <v>1</v>
      </c>
      <c r="O70" s="551">
        <v>0</v>
      </c>
      <c r="P70" s="552">
        <v>1</v>
      </c>
      <c r="Q70" s="554">
        <v>1</v>
      </c>
      <c r="R70" s="556">
        <v>1</v>
      </c>
      <c r="S70" s="554">
        <v>1</v>
      </c>
      <c r="T70" s="550">
        <v>1</v>
      </c>
      <c r="U70" s="555" t="s">
        <v>1938</v>
      </c>
      <c r="V70" s="329" t="str">
        <f t="shared" si="5"/>
        <v>ü</v>
      </c>
      <c r="W70" s="329" t="str">
        <f t="shared" si="6"/>
        <v/>
      </c>
      <c r="X70" s="329" t="str">
        <f t="shared" si="7"/>
        <v/>
      </c>
      <c r="Y70" s="329" t="str">
        <f t="shared" si="8"/>
        <v/>
      </c>
    </row>
    <row r="71" spans="1:25" ht="31.5" customHeight="1">
      <c r="A71" s="316">
        <f t="shared" si="9"/>
        <v>64</v>
      </c>
      <c r="B71" s="316">
        <v>3</v>
      </c>
      <c r="C71" s="547"/>
      <c r="D71" s="548" t="s">
        <v>1563</v>
      </c>
      <c r="E71" s="549">
        <v>7000000</v>
      </c>
      <c r="F71" s="550" t="s">
        <v>1659</v>
      </c>
      <c r="G71" s="551">
        <v>1</v>
      </c>
      <c r="H71" s="552">
        <v>1</v>
      </c>
      <c r="I71" s="552">
        <v>0</v>
      </c>
      <c r="J71" s="552">
        <v>0</v>
      </c>
      <c r="K71" s="552">
        <v>0</v>
      </c>
      <c r="L71" s="551">
        <v>1</v>
      </c>
      <c r="M71" s="552">
        <v>1</v>
      </c>
      <c r="N71" s="553">
        <v>1</v>
      </c>
      <c r="O71" s="551">
        <v>0</v>
      </c>
      <c r="P71" s="552">
        <v>1</v>
      </c>
      <c r="Q71" s="554">
        <v>1</v>
      </c>
      <c r="R71" s="556">
        <v>1</v>
      </c>
      <c r="S71" s="554">
        <v>1</v>
      </c>
      <c r="T71" s="550">
        <v>1</v>
      </c>
      <c r="U71" s="555" t="s">
        <v>573</v>
      </c>
      <c r="V71" s="329" t="str">
        <f t="shared" si="5"/>
        <v>ü</v>
      </c>
      <c r="W71" s="329" t="str">
        <f t="shared" si="6"/>
        <v/>
      </c>
      <c r="X71" s="329" t="str">
        <f t="shared" si="7"/>
        <v/>
      </c>
      <c r="Y71" s="329" t="str">
        <f t="shared" si="8"/>
        <v/>
      </c>
    </row>
    <row r="72" spans="1:25" ht="31.5" customHeight="1">
      <c r="A72" s="316">
        <f t="shared" si="9"/>
        <v>65</v>
      </c>
      <c r="B72" s="316">
        <v>3</v>
      </c>
      <c r="C72" s="547"/>
      <c r="D72" s="548" t="s">
        <v>1791</v>
      </c>
      <c r="E72" s="549">
        <v>2000000</v>
      </c>
      <c r="F72" s="550" t="s">
        <v>1658</v>
      </c>
      <c r="G72" s="551">
        <v>1</v>
      </c>
      <c r="H72" s="552">
        <v>0</v>
      </c>
      <c r="I72" s="552">
        <v>0</v>
      </c>
      <c r="J72" s="552">
        <v>0</v>
      </c>
      <c r="K72" s="553">
        <v>0</v>
      </c>
      <c r="L72" s="551">
        <v>1</v>
      </c>
      <c r="M72" s="552">
        <v>1</v>
      </c>
      <c r="N72" s="553">
        <v>1</v>
      </c>
      <c r="O72" s="551">
        <v>0</v>
      </c>
      <c r="P72" s="552">
        <v>1</v>
      </c>
      <c r="Q72" s="553">
        <v>1</v>
      </c>
      <c r="R72" s="551">
        <v>0</v>
      </c>
      <c r="S72" s="554">
        <v>0</v>
      </c>
      <c r="T72" s="550">
        <v>0</v>
      </c>
      <c r="U72" s="555" t="s">
        <v>574</v>
      </c>
      <c r="V72" s="329" t="str">
        <f t="shared" ref="V72:V107" si="10">IF($F72="Y",$Z$4,"")</f>
        <v/>
      </c>
      <c r="W72" s="329" t="str">
        <f t="shared" ref="W72:W107" si="11">IF(F72="F",$Z$4,"")</f>
        <v/>
      </c>
      <c r="X72" s="329" t="str">
        <f t="shared" ref="X72:X107" si="12">IF(F72="L",$Z$4,"")</f>
        <v/>
      </c>
      <c r="Y72" s="329" t="str">
        <f t="shared" ref="Y72:Y107" si="13">IF(F72="N",$Z$4,"")</f>
        <v>ü</v>
      </c>
    </row>
    <row r="73" spans="1:25" ht="31.5" customHeight="1">
      <c r="A73" s="316">
        <f t="shared" ref="A73:A107" si="14">A72+1</f>
        <v>66</v>
      </c>
      <c r="B73" s="316">
        <v>3</v>
      </c>
      <c r="C73" s="547"/>
      <c r="D73" s="548" t="s">
        <v>1792</v>
      </c>
      <c r="E73" s="549">
        <v>1999000</v>
      </c>
      <c r="F73" s="550" t="s">
        <v>1658</v>
      </c>
      <c r="G73" s="551">
        <v>1</v>
      </c>
      <c r="H73" s="552">
        <v>0</v>
      </c>
      <c r="I73" s="552">
        <v>0</v>
      </c>
      <c r="J73" s="552">
        <v>0</v>
      </c>
      <c r="K73" s="553">
        <v>0</v>
      </c>
      <c r="L73" s="551">
        <v>1</v>
      </c>
      <c r="M73" s="552">
        <v>1</v>
      </c>
      <c r="N73" s="553">
        <v>1</v>
      </c>
      <c r="O73" s="551">
        <v>0</v>
      </c>
      <c r="P73" s="552">
        <v>1</v>
      </c>
      <c r="Q73" s="553">
        <v>1</v>
      </c>
      <c r="R73" s="551">
        <v>0</v>
      </c>
      <c r="S73" s="554">
        <v>0</v>
      </c>
      <c r="T73" s="550">
        <v>0</v>
      </c>
      <c r="U73" s="555" t="s">
        <v>575</v>
      </c>
      <c r="V73" s="329" t="str">
        <f t="shared" si="10"/>
        <v/>
      </c>
      <c r="W73" s="329" t="str">
        <f t="shared" si="11"/>
        <v/>
      </c>
      <c r="X73" s="329" t="str">
        <f t="shared" si="12"/>
        <v/>
      </c>
      <c r="Y73" s="329" t="str">
        <f t="shared" si="13"/>
        <v>ü</v>
      </c>
    </row>
    <row r="74" spans="1:25" ht="31.5" customHeight="1">
      <c r="A74" s="316">
        <f t="shared" si="14"/>
        <v>67</v>
      </c>
      <c r="B74" s="316">
        <v>3</v>
      </c>
      <c r="C74" s="547"/>
      <c r="D74" s="548" t="s">
        <v>1793</v>
      </c>
      <c r="E74" s="549">
        <v>307400</v>
      </c>
      <c r="F74" s="550" t="s">
        <v>1658</v>
      </c>
      <c r="G74" s="551">
        <v>1</v>
      </c>
      <c r="H74" s="552">
        <v>0</v>
      </c>
      <c r="I74" s="552">
        <v>0</v>
      </c>
      <c r="J74" s="552">
        <v>0</v>
      </c>
      <c r="K74" s="553">
        <v>0</v>
      </c>
      <c r="L74" s="551">
        <v>1</v>
      </c>
      <c r="M74" s="552">
        <v>1</v>
      </c>
      <c r="N74" s="553">
        <v>1</v>
      </c>
      <c r="O74" s="551">
        <v>0</v>
      </c>
      <c r="P74" s="552">
        <v>1</v>
      </c>
      <c r="Q74" s="553">
        <v>1</v>
      </c>
      <c r="R74" s="551">
        <v>0</v>
      </c>
      <c r="S74" s="554">
        <v>0</v>
      </c>
      <c r="T74" s="550">
        <v>0</v>
      </c>
      <c r="U74" s="555" t="s">
        <v>1655</v>
      </c>
      <c r="V74" s="329" t="str">
        <f t="shared" si="10"/>
        <v/>
      </c>
      <c r="W74" s="329" t="str">
        <f t="shared" si="11"/>
        <v/>
      </c>
      <c r="X74" s="329" t="str">
        <f t="shared" si="12"/>
        <v/>
      </c>
      <c r="Y74" s="329" t="str">
        <f t="shared" si="13"/>
        <v>ü</v>
      </c>
    </row>
    <row r="75" spans="1:25" ht="31.5" customHeight="1">
      <c r="A75" s="316">
        <f t="shared" si="14"/>
        <v>68</v>
      </c>
      <c r="B75" s="316">
        <v>3</v>
      </c>
      <c r="C75" s="547"/>
      <c r="D75" s="548" t="s">
        <v>1794</v>
      </c>
      <c r="E75" s="549">
        <v>500000</v>
      </c>
      <c r="F75" s="550" t="s">
        <v>1659</v>
      </c>
      <c r="G75" s="551">
        <v>1</v>
      </c>
      <c r="H75" s="552">
        <v>1</v>
      </c>
      <c r="I75" s="552">
        <v>0</v>
      </c>
      <c r="J75" s="552">
        <v>0</v>
      </c>
      <c r="K75" s="552">
        <v>0</v>
      </c>
      <c r="L75" s="551">
        <v>1</v>
      </c>
      <c r="M75" s="552">
        <v>1</v>
      </c>
      <c r="N75" s="553">
        <v>1</v>
      </c>
      <c r="O75" s="551">
        <v>0</v>
      </c>
      <c r="P75" s="552">
        <v>1</v>
      </c>
      <c r="Q75" s="554">
        <v>1</v>
      </c>
      <c r="R75" s="556">
        <v>1</v>
      </c>
      <c r="S75" s="554">
        <v>1</v>
      </c>
      <c r="T75" s="550">
        <v>1</v>
      </c>
      <c r="U75" s="555" t="s">
        <v>576</v>
      </c>
      <c r="V75" s="329" t="str">
        <f t="shared" si="10"/>
        <v>ü</v>
      </c>
      <c r="W75" s="329" t="str">
        <f t="shared" si="11"/>
        <v/>
      </c>
      <c r="X75" s="329" t="str">
        <f t="shared" si="12"/>
        <v/>
      </c>
      <c r="Y75" s="329" t="str">
        <f t="shared" si="13"/>
        <v/>
      </c>
    </row>
    <row r="76" spans="1:25" ht="31.5" customHeight="1">
      <c r="A76" s="316">
        <f t="shared" si="14"/>
        <v>69</v>
      </c>
      <c r="B76" s="316">
        <v>3</v>
      </c>
      <c r="C76" s="547"/>
      <c r="D76" s="548" t="s">
        <v>1795</v>
      </c>
      <c r="E76" s="549">
        <v>500000</v>
      </c>
      <c r="F76" s="550" t="s">
        <v>1659</v>
      </c>
      <c r="G76" s="551">
        <v>1</v>
      </c>
      <c r="H76" s="552">
        <v>1</v>
      </c>
      <c r="I76" s="552">
        <v>0</v>
      </c>
      <c r="J76" s="552">
        <v>0</v>
      </c>
      <c r="K76" s="552">
        <v>0</v>
      </c>
      <c r="L76" s="551">
        <v>1</v>
      </c>
      <c r="M76" s="552">
        <v>1</v>
      </c>
      <c r="N76" s="553">
        <v>1</v>
      </c>
      <c r="O76" s="551">
        <v>0</v>
      </c>
      <c r="P76" s="552">
        <v>1</v>
      </c>
      <c r="Q76" s="554">
        <v>1</v>
      </c>
      <c r="R76" s="556">
        <v>1</v>
      </c>
      <c r="S76" s="554">
        <v>1</v>
      </c>
      <c r="T76" s="550">
        <v>1</v>
      </c>
      <c r="U76" s="555" t="s">
        <v>576</v>
      </c>
      <c r="V76" s="329" t="str">
        <f t="shared" si="10"/>
        <v>ü</v>
      </c>
      <c r="W76" s="329" t="str">
        <f t="shared" si="11"/>
        <v/>
      </c>
      <c r="X76" s="329" t="str">
        <f t="shared" si="12"/>
        <v/>
      </c>
      <c r="Y76" s="329" t="str">
        <f t="shared" si="13"/>
        <v/>
      </c>
    </row>
    <row r="77" spans="1:25" ht="31.5" customHeight="1">
      <c r="A77" s="316">
        <f t="shared" si="14"/>
        <v>70</v>
      </c>
      <c r="B77" s="316">
        <v>3</v>
      </c>
      <c r="C77" s="547"/>
      <c r="D77" s="548" t="s">
        <v>1796</v>
      </c>
      <c r="E77" s="549">
        <v>4000000</v>
      </c>
      <c r="F77" s="550" t="s">
        <v>1659</v>
      </c>
      <c r="G77" s="551">
        <v>1</v>
      </c>
      <c r="H77" s="552">
        <v>1</v>
      </c>
      <c r="I77" s="552">
        <v>0</v>
      </c>
      <c r="J77" s="552">
        <v>0</v>
      </c>
      <c r="K77" s="552">
        <v>0</v>
      </c>
      <c r="L77" s="551">
        <v>1</v>
      </c>
      <c r="M77" s="552">
        <v>1</v>
      </c>
      <c r="N77" s="553">
        <v>1</v>
      </c>
      <c r="O77" s="551">
        <v>0</v>
      </c>
      <c r="P77" s="552">
        <v>1</v>
      </c>
      <c r="Q77" s="554">
        <v>1</v>
      </c>
      <c r="R77" s="556">
        <v>1</v>
      </c>
      <c r="S77" s="554">
        <v>1</v>
      </c>
      <c r="T77" s="550">
        <v>1</v>
      </c>
      <c r="U77" s="555" t="s">
        <v>577</v>
      </c>
      <c r="V77" s="329" t="str">
        <f t="shared" si="10"/>
        <v>ü</v>
      </c>
      <c r="W77" s="329" t="str">
        <f t="shared" si="11"/>
        <v/>
      </c>
      <c r="X77" s="329" t="str">
        <f t="shared" si="12"/>
        <v/>
      </c>
      <c r="Y77" s="329" t="str">
        <f t="shared" si="13"/>
        <v/>
      </c>
    </row>
    <row r="78" spans="1:25" ht="31.5" customHeight="1">
      <c r="A78" s="316">
        <f t="shared" si="14"/>
        <v>71</v>
      </c>
      <c r="B78" s="316">
        <v>3</v>
      </c>
      <c r="C78" s="547"/>
      <c r="D78" s="548" t="s">
        <v>1797</v>
      </c>
      <c r="E78" s="549">
        <v>15000000</v>
      </c>
      <c r="F78" s="550" t="s">
        <v>1659</v>
      </c>
      <c r="G78" s="551">
        <v>1</v>
      </c>
      <c r="H78" s="552">
        <v>1</v>
      </c>
      <c r="I78" s="552">
        <v>0</v>
      </c>
      <c r="J78" s="552">
        <v>0</v>
      </c>
      <c r="K78" s="552">
        <v>0</v>
      </c>
      <c r="L78" s="551">
        <v>1</v>
      </c>
      <c r="M78" s="552">
        <v>1</v>
      </c>
      <c r="N78" s="553">
        <v>1</v>
      </c>
      <c r="O78" s="551">
        <v>0</v>
      </c>
      <c r="P78" s="552">
        <v>1</v>
      </c>
      <c r="Q78" s="554">
        <v>1</v>
      </c>
      <c r="R78" s="556">
        <v>1</v>
      </c>
      <c r="S78" s="554">
        <v>1</v>
      </c>
      <c r="T78" s="550">
        <v>1</v>
      </c>
      <c r="U78" s="555" t="s">
        <v>577</v>
      </c>
      <c r="V78" s="329" t="str">
        <f t="shared" si="10"/>
        <v>ü</v>
      </c>
      <c r="W78" s="329" t="str">
        <f t="shared" si="11"/>
        <v/>
      </c>
      <c r="X78" s="329" t="str">
        <f t="shared" si="12"/>
        <v/>
      </c>
      <c r="Y78" s="329" t="str">
        <f t="shared" si="13"/>
        <v/>
      </c>
    </row>
    <row r="79" spans="1:25" ht="42.75">
      <c r="A79" s="316">
        <f t="shared" si="14"/>
        <v>72</v>
      </c>
      <c r="B79" s="316">
        <v>4</v>
      </c>
      <c r="C79" s="547" t="s">
        <v>1798</v>
      </c>
      <c r="D79" s="548" t="s">
        <v>1799</v>
      </c>
      <c r="E79" s="549">
        <v>300000</v>
      </c>
      <c r="F79" s="550" t="s">
        <v>1659</v>
      </c>
      <c r="G79" s="551">
        <v>1</v>
      </c>
      <c r="H79" s="552">
        <v>1</v>
      </c>
      <c r="I79" s="552">
        <v>0</v>
      </c>
      <c r="J79" s="552">
        <v>0</v>
      </c>
      <c r="K79" s="552">
        <v>0</v>
      </c>
      <c r="L79" s="551">
        <v>1</v>
      </c>
      <c r="M79" s="552">
        <v>1</v>
      </c>
      <c r="N79" s="553">
        <v>1</v>
      </c>
      <c r="O79" s="551">
        <v>0</v>
      </c>
      <c r="P79" s="552">
        <v>1</v>
      </c>
      <c r="Q79" s="554">
        <v>1</v>
      </c>
      <c r="R79" s="556">
        <v>1</v>
      </c>
      <c r="S79" s="554">
        <v>1</v>
      </c>
      <c r="T79" s="550">
        <v>1</v>
      </c>
      <c r="U79" s="555" t="s">
        <v>578</v>
      </c>
      <c r="V79" s="329" t="str">
        <f t="shared" si="10"/>
        <v>ü</v>
      </c>
      <c r="W79" s="329" t="str">
        <f t="shared" si="11"/>
        <v/>
      </c>
      <c r="X79" s="329" t="str">
        <f t="shared" si="12"/>
        <v/>
      </c>
      <c r="Y79" s="329" t="str">
        <f t="shared" si="13"/>
        <v/>
      </c>
    </row>
    <row r="80" spans="1:25" ht="31.5" customHeight="1">
      <c r="A80" s="316">
        <f t="shared" si="14"/>
        <v>73</v>
      </c>
      <c r="B80" s="316">
        <v>4</v>
      </c>
      <c r="C80" s="547"/>
      <c r="D80" s="548" t="s">
        <v>1800</v>
      </c>
      <c r="E80" s="549">
        <v>6130000</v>
      </c>
      <c r="F80" s="550" t="s">
        <v>1658</v>
      </c>
      <c r="G80" s="551">
        <v>1</v>
      </c>
      <c r="H80" s="552">
        <v>0</v>
      </c>
      <c r="I80" s="552">
        <v>0</v>
      </c>
      <c r="J80" s="552">
        <v>0</v>
      </c>
      <c r="K80" s="553">
        <v>0</v>
      </c>
      <c r="L80" s="551">
        <v>1</v>
      </c>
      <c r="M80" s="552">
        <v>1</v>
      </c>
      <c r="N80" s="553">
        <v>1</v>
      </c>
      <c r="O80" s="551">
        <v>0</v>
      </c>
      <c r="P80" s="552">
        <v>1</v>
      </c>
      <c r="Q80" s="553">
        <v>1</v>
      </c>
      <c r="R80" s="551">
        <v>0</v>
      </c>
      <c r="S80" s="554">
        <v>0</v>
      </c>
      <c r="T80" s="550">
        <v>0</v>
      </c>
      <c r="U80" s="555" t="s">
        <v>579</v>
      </c>
      <c r="V80" s="329" t="str">
        <f t="shared" si="10"/>
        <v/>
      </c>
      <c r="W80" s="329" t="str">
        <f t="shared" si="11"/>
        <v/>
      </c>
      <c r="X80" s="329" t="str">
        <f t="shared" si="12"/>
        <v/>
      </c>
      <c r="Y80" s="329" t="str">
        <f t="shared" si="13"/>
        <v>ü</v>
      </c>
    </row>
    <row r="81" spans="1:25" ht="31.5" customHeight="1">
      <c r="A81" s="316">
        <f t="shared" si="14"/>
        <v>74</v>
      </c>
      <c r="B81" s="316">
        <v>4</v>
      </c>
      <c r="C81" s="547"/>
      <c r="D81" s="548" t="s">
        <v>1801</v>
      </c>
      <c r="E81" s="549">
        <v>6000000</v>
      </c>
      <c r="F81" s="550" t="s">
        <v>1658</v>
      </c>
      <c r="G81" s="551">
        <v>1</v>
      </c>
      <c r="H81" s="552">
        <v>0</v>
      </c>
      <c r="I81" s="552">
        <v>0</v>
      </c>
      <c r="J81" s="552">
        <v>0</v>
      </c>
      <c r="K81" s="553">
        <v>0</v>
      </c>
      <c r="L81" s="551">
        <v>1</v>
      </c>
      <c r="M81" s="552">
        <v>1</v>
      </c>
      <c r="N81" s="553">
        <v>1</v>
      </c>
      <c r="O81" s="551">
        <v>0</v>
      </c>
      <c r="P81" s="552">
        <v>1</v>
      </c>
      <c r="Q81" s="553">
        <v>1</v>
      </c>
      <c r="R81" s="551">
        <v>0</v>
      </c>
      <c r="S81" s="554">
        <v>0</v>
      </c>
      <c r="T81" s="550">
        <v>0</v>
      </c>
      <c r="U81" s="555" t="s">
        <v>1655</v>
      </c>
      <c r="V81" s="329" t="str">
        <f t="shared" si="10"/>
        <v/>
      </c>
      <c r="W81" s="329" t="str">
        <f t="shared" si="11"/>
        <v/>
      </c>
      <c r="X81" s="329" t="str">
        <f t="shared" si="12"/>
        <v/>
      </c>
      <c r="Y81" s="329" t="str">
        <f t="shared" si="13"/>
        <v>ü</v>
      </c>
    </row>
    <row r="82" spans="1:25" ht="31.5" customHeight="1">
      <c r="A82" s="316">
        <f t="shared" si="14"/>
        <v>75</v>
      </c>
      <c r="B82" s="316">
        <v>4</v>
      </c>
      <c r="C82" s="547"/>
      <c r="D82" s="548" t="s">
        <v>1802</v>
      </c>
      <c r="E82" s="549">
        <v>1625000</v>
      </c>
      <c r="F82" s="550" t="s">
        <v>1658</v>
      </c>
      <c r="G82" s="551">
        <v>1</v>
      </c>
      <c r="H82" s="552">
        <v>0</v>
      </c>
      <c r="I82" s="552">
        <v>0</v>
      </c>
      <c r="J82" s="552">
        <v>0</v>
      </c>
      <c r="K82" s="553">
        <v>0</v>
      </c>
      <c r="L82" s="551">
        <v>1</v>
      </c>
      <c r="M82" s="552">
        <v>1</v>
      </c>
      <c r="N82" s="553">
        <v>1</v>
      </c>
      <c r="O82" s="551">
        <v>0</v>
      </c>
      <c r="P82" s="552">
        <v>1</v>
      </c>
      <c r="Q82" s="553">
        <v>1</v>
      </c>
      <c r="R82" s="551">
        <v>0</v>
      </c>
      <c r="S82" s="554">
        <v>0</v>
      </c>
      <c r="T82" s="550">
        <v>0</v>
      </c>
      <c r="U82" s="555" t="s">
        <v>1849</v>
      </c>
      <c r="V82" s="329" t="str">
        <f t="shared" si="10"/>
        <v/>
      </c>
      <c r="W82" s="329" t="str">
        <f t="shared" si="11"/>
        <v/>
      </c>
      <c r="X82" s="329" t="str">
        <f t="shared" si="12"/>
        <v/>
      </c>
      <c r="Y82" s="329" t="str">
        <f t="shared" si="13"/>
        <v>ü</v>
      </c>
    </row>
    <row r="83" spans="1:25" ht="31.5" customHeight="1">
      <c r="A83" s="316">
        <f t="shared" si="14"/>
        <v>76</v>
      </c>
      <c r="B83" s="316">
        <v>4</v>
      </c>
      <c r="C83" s="547"/>
      <c r="D83" s="548" t="s">
        <v>1803</v>
      </c>
      <c r="E83" s="549">
        <v>2930000</v>
      </c>
      <c r="F83" s="550" t="s">
        <v>1658</v>
      </c>
      <c r="G83" s="551">
        <v>1</v>
      </c>
      <c r="H83" s="552">
        <v>0</v>
      </c>
      <c r="I83" s="552">
        <v>0</v>
      </c>
      <c r="J83" s="552">
        <v>0</v>
      </c>
      <c r="K83" s="553">
        <v>0</v>
      </c>
      <c r="L83" s="551">
        <v>1</v>
      </c>
      <c r="M83" s="552">
        <v>1</v>
      </c>
      <c r="N83" s="553">
        <v>1</v>
      </c>
      <c r="O83" s="551">
        <v>0</v>
      </c>
      <c r="P83" s="552">
        <v>1</v>
      </c>
      <c r="Q83" s="553">
        <v>1</v>
      </c>
      <c r="R83" s="551">
        <v>0</v>
      </c>
      <c r="S83" s="554">
        <v>0</v>
      </c>
      <c r="T83" s="550">
        <v>0</v>
      </c>
      <c r="U83" s="555" t="s">
        <v>1849</v>
      </c>
      <c r="V83" s="329" t="str">
        <f t="shared" si="10"/>
        <v/>
      </c>
      <c r="W83" s="329" t="str">
        <f t="shared" si="11"/>
        <v/>
      </c>
      <c r="X83" s="329" t="str">
        <f t="shared" si="12"/>
        <v/>
      </c>
      <c r="Y83" s="329" t="str">
        <f t="shared" si="13"/>
        <v>ü</v>
      </c>
    </row>
    <row r="84" spans="1:25" ht="31.5" customHeight="1">
      <c r="A84" s="316">
        <f t="shared" si="14"/>
        <v>77</v>
      </c>
      <c r="B84" s="316">
        <v>4</v>
      </c>
      <c r="C84" s="547"/>
      <c r="D84" s="548" t="s">
        <v>1804</v>
      </c>
      <c r="E84" s="549">
        <v>1550400</v>
      </c>
      <c r="F84" s="550" t="s">
        <v>1658</v>
      </c>
      <c r="G84" s="551">
        <v>1</v>
      </c>
      <c r="H84" s="552">
        <v>0</v>
      </c>
      <c r="I84" s="552">
        <v>0</v>
      </c>
      <c r="J84" s="552">
        <v>0</v>
      </c>
      <c r="K84" s="553">
        <v>0</v>
      </c>
      <c r="L84" s="551">
        <v>1</v>
      </c>
      <c r="M84" s="552">
        <v>1</v>
      </c>
      <c r="N84" s="553">
        <v>1</v>
      </c>
      <c r="O84" s="551">
        <v>0</v>
      </c>
      <c r="P84" s="552">
        <v>1</v>
      </c>
      <c r="Q84" s="553">
        <v>1</v>
      </c>
      <c r="R84" s="551">
        <v>0</v>
      </c>
      <c r="S84" s="554">
        <v>0</v>
      </c>
      <c r="T84" s="550">
        <v>0</v>
      </c>
      <c r="U84" s="555" t="s">
        <v>1655</v>
      </c>
      <c r="V84" s="329" t="str">
        <f t="shared" si="10"/>
        <v/>
      </c>
      <c r="W84" s="329" t="str">
        <f t="shared" si="11"/>
        <v/>
      </c>
      <c r="X84" s="329" t="str">
        <f t="shared" si="12"/>
        <v/>
      </c>
      <c r="Y84" s="329" t="str">
        <f t="shared" si="13"/>
        <v>ü</v>
      </c>
    </row>
    <row r="85" spans="1:25" ht="31.5" customHeight="1">
      <c r="A85" s="316">
        <f t="shared" si="14"/>
        <v>78</v>
      </c>
      <c r="B85" s="316">
        <v>4</v>
      </c>
      <c r="C85" s="547"/>
      <c r="D85" s="548" t="s">
        <v>1805</v>
      </c>
      <c r="E85" s="549">
        <v>500000</v>
      </c>
      <c r="F85" s="550" t="s">
        <v>1658</v>
      </c>
      <c r="G85" s="551">
        <v>1</v>
      </c>
      <c r="H85" s="552">
        <v>0</v>
      </c>
      <c r="I85" s="552">
        <v>0</v>
      </c>
      <c r="J85" s="552">
        <v>0</v>
      </c>
      <c r="K85" s="553">
        <v>0</v>
      </c>
      <c r="L85" s="551">
        <v>1</v>
      </c>
      <c r="M85" s="552">
        <v>1</v>
      </c>
      <c r="N85" s="553">
        <v>1</v>
      </c>
      <c r="O85" s="551">
        <v>0</v>
      </c>
      <c r="P85" s="552">
        <v>1</v>
      </c>
      <c r="Q85" s="553">
        <v>1</v>
      </c>
      <c r="R85" s="551">
        <v>0</v>
      </c>
      <c r="S85" s="554">
        <v>0</v>
      </c>
      <c r="T85" s="550">
        <v>0</v>
      </c>
      <c r="U85" s="555" t="s">
        <v>1655</v>
      </c>
      <c r="V85" s="329" t="str">
        <f t="shared" si="10"/>
        <v/>
      </c>
      <c r="W85" s="329" t="str">
        <f t="shared" si="11"/>
        <v/>
      </c>
      <c r="X85" s="329" t="str">
        <f t="shared" si="12"/>
        <v/>
      </c>
      <c r="Y85" s="329" t="str">
        <f t="shared" si="13"/>
        <v>ü</v>
      </c>
    </row>
    <row r="86" spans="1:25" ht="31.5" customHeight="1">
      <c r="A86" s="316">
        <f t="shared" si="14"/>
        <v>79</v>
      </c>
      <c r="B86" s="316">
        <v>4</v>
      </c>
      <c r="C86" s="547"/>
      <c r="D86" s="548" t="s">
        <v>1806</v>
      </c>
      <c r="E86" s="549">
        <v>1800000</v>
      </c>
      <c r="F86" s="550" t="s">
        <v>1659</v>
      </c>
      <c r="G86" s="551">
        <v>1</v>
      </c>
      <c r="H86" s="552">
        <v>1</v>
      </c>
      <c r="I86" s="552">
        <v>0</v>
      </c>
      <c r="J86" s="552">
        <v>0</v>
      </c>
      <c r="K86" s="552">
        <v>0</v>
      </c>
      <c r="L86" s="551">
        <v>1</v>
      </c>
      <c r="M86" s="552">
        <v>1</v>
      </c>
      <c r="N86" s="553">
        <v>1</v>
      </c>
      <c r="O86" s="551">
        <v>0</v>
      </c>
      <c r="P86" s="552">
        <v>1</v>
      </c>
      <c r="Q86" s="554">
        <v>1</v>
      </c>
      <c r="R86" s="556">
        <v>1</v>
      </c>
      <c r="S86" s="554">
        <v>1</v>
      </c>
      <c r="T86" s="550">
        <v>1</v>
      </c>
      <c r="U86" s="555" t="s">
        <v>580</v>
      </c>
      <c r="V86" s="329" t="str">
        <f t="shared" si="10"/>
        <v>ü</v>
      </c>
      <c r="W86" s="329" t="str">
        <f t="shared" si="11"/>
        <v/>
      </c>
      <c r="X86" s="329" t="str">
        <f t="shared" si="12"/>
        <v/>
      </c>
      <c r="Y86" s="329" t="str">
        <f t="shared" si="13"/>
        <v/>
      </c>
    </row>
    <row r="87" spans="1:25" ht="31.5" customHeight="1">
      <c r="A87" s="316">
        <f t="shared" si="14"/>
        <v>80</v>
      </c>
      <c r="B87" s="316">
        <v>4</v>
      </c>
      <c r="C87" s="547"/>
      <c r="D87" s="548" t="s">
        <v>1807</v>
      </c>
      <c r="E87" s="549">
        <v>200000</v>
      </c>
      <c r="F87" s="550" t="s">
        <v>1658</v>
      </c>
      <c r="G87" s="551">
        <v>1</v>
      </c>
      <c r="H87" s="552">
        <v>0</v>
      </c>
      <c r="I87" s="552">
        <v>0</v>
      </c>
      <c r="J87" s="552">
        <v>0</v>
      </c>
      <c r="K87" s="553">
        <v>0</v>
      </c>
      <c r="L87" s="551">
        <v>1</v>
      </c>
      <c r="M87" s="552">
        <v>1</v>
      </c>
      <c r="N87" s="553">
        <v>1</v>
      </c>
      <c r="O87" s="551">
        <v>0</v>
      </c>
      <c r="P87" s="552">
        <v>1</v>
      </c>
      <c r="Q87" s="553">
        <v>1</v>
      </c>
      <c r="R87" s="551">
        <v>0</v>
      </c>
      <c r="S87" s="554">
        <v>0</v>
      </c>
      <c r="T87" s="550">
        <v>0</v>
      </c>
      <c r="U87" s="555" t="s">
        <v>581</v>
      </c>
      <c r="V87" s="329" t="str">
        <f t="shared" si="10"/>
        <v/>
      </c>
      <c r="W87" s="329" t="str">
        <f t="shared" si="11"/>
        <v/>
      </c>
      <c r="X87" s="329" t="str">
        <f t="shared" si="12"/>
        <v/>
      </c>
      <c r="Y87" s="329" t="str">
        <f t="shared" si="13"/>
        <v>ü</v>
      </c>
    </row>
    <row r="88" spans="1:25" ht="31.5" customHeight="1">
      <c r="A88" s="316">
        <f t="shared" si="14"/>
        <v>81</v>
      </c>
      <c r="B88" s="316">
        <v>4</v>
      </c>
      <c r="C88" s="547"/>
      <c r="D88" s="548" t="s">
        <v>1808</v>
      </c>
      <c r="E88" s="549">
        <v>150000</v>
      </c>
      <c r="F88" s="550" t="s">
        <v>1658</v>
      </c>
      <c r="G88" s="551">
        <v>1</v>
      </c>
      <c r="H88" s="552">
        <v>0</v>
      </c>
      <c r="I88" s="552">
        <v>0</v>
      </c>
      <c r="J88" s="552">
        <v>0</v>
      </c>
      <c r="K88" s="553">
        <v>0</v>
      </c>
      <c r="L88" s="551">
        <v>1</v>
      </c>
      <c r="M88" s="552">
        <v>1</v>
      </c>
      <c r="N88" s="553">
        <v>1</v>
      </c>
      <c r="O88" s="551">
        <v>0</v>
      </c>
      <c r="P88" s="552">
        <v>1</v>
      </c>
      <c r="Q88" s="553">
        <v>1</v>
      </c>
      <c r="R88" s="551">
        <v>0</v>
      </c>
      <c r="S88" s="554">
        <v>0</v>
      </c>
      <c r="T88" s="550">
        <v>0</v>
      </c>
      <c r="U88" s="555" t="s">
        <v>582</v>
      </c>
      <c r="V88" s="329" t="str">
        <f t="shared" si="10"/>
        <v/>
      </c>
      <c r="W88" s="329" t="str">
        <f t="shared" si="11"/>
        <v/>
      </c>
      <c r="X88" s="329" t="str">
        <f t="shared" si="12"/>
        <v/>
      </c>
      <c r="Y88" s="329" t="str">
        <f t="shared" si="13"/>
        <v>ü</v>
      </c>
    </row>
    <row r="89" spans="1:25" ht="31.5" customHeight="1">
      <c r="A89" s="316">
        <f t="shared" si="14"/>
        <v>82</v>
      </c>
      <c r="B89" s="316">
        <v>4</v>
      </c>
      <c r="C89" s="547"/>
      <c r="D89" s="548" t="s">
        <v>1809</v>
      </c>
      <c r="E89" s="549">
        <v>4000000</v>
      </c>
      <c r="F89" s="550" t="s">
        <v>1657</v>
      </c>
      <c r="G89" s="551">
        <v>1</v>
      </c>
      <c r="H89" s="552">
        <v>1</v>
      </c>
      <c r="I89" s="552">
        <v>0</v>
      </c>
      <c r="J89" s="552">
        <v>0</v>
      </c>
      <c r="K89" s="553">
        <v>0</v>
      </c>
      <c r="L89" s="551">
        <v>1</v>
      </c>
      <c r="M89" s="552">
        <v>1</v>
      </c>
      <c r="N89" s="553">
        <v>1</v>
      </c>
      <c r="O89" s="551">
        <v>0</v>
      </c>
      <c r="P89" s="552">
        <v>1</v>
      </c>
      <c r="Q89" s="553">
        <v>1</v>
      </c>
      <c r="R89" s="551">
        <v>1</v>
      </c>
      <c r="S89" s="554">
        <v>1</v>
      </c>
      <c r="T89" s="550">
        <v>1</v>
      </c>
      <c r="U89" s="555" t="s">
        <v>351</v>
      </c>
      <c r="V89" s="329" t="str">
        <f t="shared" si="10"/>
        <v/>
      </c>
      <c r="W89" s="329" t="str">
        <f t="shared" si="11"/>
        <v>ü</v>
      </c>
      <c r="X89" s="329" t="str">
        <f t="shared" si="12"/>
        <v/>
      </c>
      <c r="Y89" s="329" t="str">
        <f t="shared" si="13"/>
        <v/>
      </c>
    </row>
    <row r="90" spans="1:25" ht="31.5" customHeight="1">
      <c r="A90" s="316">
        <f t="shared" si="14"/>
        <v>83</v>
      </c>
      <c r="B90" s="316">
        <v>4</v>
      </c>
      <c r="C90" s="547"/>
      <c r="D90" s="548" t="s">
        <v>1810</v>
      </c>
      <c r="E90" s="549">
        <v>5000000</v>
      </c>
      <c r="F90" s="550" t="s">
        <v>1657</v>
      </c>
      <c r="G90" s="551">
        <v>1</v>
      </c>
      <c r="H90" s="552">
        <v>1</v>
      </c>
      <c r="I90" s="552">
        <v>0</v>
      </c>
      <c r="J90" s="552">
        <v>0</v>
      </c>
      <c r="K90" s="553">
        <v>0</v>
      </c>
      <c r="L90" s="551">
        <v>1</v>
      </c>
      <c r="M90" s="552">
        <v>1</v>
      </c>
      <c r="N90" s="553">
        <v>1</v>
      </c>
      <c r="O90" s="551">
        <v>0</v>
      </c>
      <c r="P90" s="552">
        <v>1</v>
      </c>
      <c r="Q90" s="553">
        <v>1</v>
      </c>
      <c r="R90" s="551">
        <v>1</v>
      </c>
      <c r="S90" s="554">
        <v>1</v>
      </c>
      <c r="T90" s="550">
        <v>1</v>
      </c>
      <c r="U90" s="555" t="s">
        <v>351</v>
      </c>
      <c r="V90" s="329" t="str">
        <f t="shared" si="10"/>
        <v/>
      </c>
      <c r="W90" s="329" t="str">
        <f t="shared" si="11"/>
        <v>ü</v>
      </c>
      <c r="X90" s="329" t="str">
        <f t="shared" si="12"/>
        <v/>
      </c>
      <c r="Y90" s="329" t="str">
        <f t="shared" si="13"/>
        <v/>
      </c>
    </row>
    <row r="91" spans="1:25" ht="31.5" customHeight="1">
      <c r="A91" s="316">
        <f t="shared" si="14"/>
        <v>84</v>
      </c>
      <c r="B91" s="316">
        <v>4</v>
      </c>
      <c r="C91" s="547"/>
      <c r="D91" s="548" t="s">
        <v>415</v>
      </c>
      <c r="E91" s="549">
        <v>100000</v>
      </c>
      <c r="F91" s="550" t="s">
        <v>1658</v>
      </c>
      <c r="G91" s="551">
        <v>1</v>
      </c>
      <c r="H91" s="552">
        <v>0</v>
      </c>
      <c r="I91" s="552">
        <v>0</v>
      </c>
      <c r="J91" s="552">
        <v>0</v>
      </c>
      <c r="K91" s="553">
        <v>0</v>
      </c>
      <c r="L91" s="551">
        <v>1</v>
      </c>
      <c r="M91" s="552">
        <v>1</v>
      </c>
      <c r="N91" s="553">
        <v>1</v>
      </c>
      <c r="O91" s="551">
        <v>0</v>
      </c>
      <c r="P91" s="552">
        <v>1</v>
      </c>
      <c r="Q91" s="553">
        <v>1</v>
      </c>
      <c r="R91" s="551">
        <v>0</v>
      </c>
      <c r="S91" s="554">
        <v>0</v>
      </c>
      <c r="T91" s="550">
        <v>0</v>
      </c>
      <c r="U91" s="555" t="s">
        <v>1655</v>
      </c>
      <c r="V91" s="329" t="str">
        <f t="shared" si="10"/>
        <v/>
      </c>
      <c r="W91" s="329" t="str">
        <f t="shared" si="11"/>
        <v/>
      </c>
      <c r="X91" s="329" t="str">
        <f t="shared" si="12"/>
        <v/>
      </c>
      <c r="Y91" s="329" t="str">
        <f t="shared" si="13"/>
        <v>ü</v>
      </c>
    </row>
    <row r="92" spans="1:25" ht="31.5" customHeight="1">
      <c r="A92" s="316">
        <f t="shared" si="14"/>
        <v>85</v>
      </c>
      <c r="B92" s="316">
        <v>4</v>
      </c>
      <c r="C92" s="547"/>
      <c r="D92" s="548" t="s">
        <v>416</v>
      </c>
      <c r="E92" s="549">
        <v>100000</v>
      </c>
      <c r="F92" s="550" t="s">
        <v>1658</v>
      </c>
      <c r="G92" s="551">
        <v>1</v>
      </c>
      <c r="H92" s="552">
        <v>0</v>
      </c>
      <c r="I92" s="552">
        <v>0</v>
      </c>
      <c r="J92" s="552">
        <v>0</v>
      </c>
      <c r="K92" s="553">
        <v>0</v>
      </c>
      <c r="L92" s="551">
        <v>1</v>
      </c>
      <c r="M92" s="552">
        <v>1</v>
      </c>
      <c r="N92" s="553">
        <v>1</v>
      </c>
      <c r="O92" s="551">
        <v>0</v>
      </c>
      <c r="P92" s="552">
        <v>1</v>
      </c>
      <c r="Q92" s="553">
        <v>1</v>
      </c>
      <c r="R92" s="551">
        <v>0</v>
      </c>
      <c r="S92" s="554">
        <v>0</v>
      </c>
      <c r="T92" s="550">
        <v>0</v>
      </c>
      <c r="U92" s="555" t="s">
        <v>1655</v>
      </c>
      <c r="V92" s="329" t="str">
        <f t="shared" si="10"/>
        <v/>
      </c>
      <c r="W92" s="329" t="str">
        <f t="shared" si="11"/>
        <v/>
      </c>
      <c r="X92" s="329" t="str">
        <f t="shared" si="12"/>
        <v/>
      </c>
      <c r="Y92" s="329" t="str">
        <f t="shared" si="13"/>
        <v>ü</v>
      </c>
    </row>
    <row r="93" spans="1:25" ht="31.5" customHeight="1">
      <c r="A93" s="316">
        <f t="shared" si="14"/>
        <v>86</v>
      </c>
      <c r="B93" s="316">
        <v>4</v>
      </c>
      <c r="C93" s="547"/>
      <c r="D93" s="548" t="s">
        <v>417</v>
      </c>
      <c r="E93" s="549">
        <v>100000</v>
      </c>
      <c r="F93" s="550" t="s">
        <v>1658</v>
      </c>
      <c r="G93" s="551">
        <v>1</v>
      </c>
      <c r="H93" s="552">
        <v>0</v>
      </c>
      <c r="I93" s="552">
        <v>0</v>
      </c>
      <c r="J93" s="552">
        <v>0</v>
      </c>
      <c r="K93" s="553">
        <v>0</v>
      </c>
      <c r="L93" s="551">
        <v>1</v>
      </c>
      <c r="M93" s="552">
        <v>1</v>
      </c>
      <c r="N93" s="553">
        <v>1</v>
      </c>
      <c r="O93" s="551">
        <v>0</v>
      </c>
      <c r="P93" s="552">
        <v>1</v>
      </c>
      <c r="Q93" s="553">
        <v>1</v>
      </c>
      <c r="R93" s="551">
        <v>0</v>
      </c>
      <c r="S93" s="554">
        <v>0</v>
      </c>
      <c r="T93" s="550">
        <v>0</v>
      </c>
      <c r="U93" s="555" t="s">
        <v>683</v>
      </c>
      <c r="V93" s="329" t="str">
        <f t="shared" si="10"/>
        <v/>
      </c>
      <c r="W93" s="329" t="str">
        <f t="shared" si="11"/>
        <v/>
      </c>
      <c r="X93" s="329" t="str">
        <f t="shared" si="12"/>
        <v/>
      </c>
      <c r="Y93" s="329" t="str">
        <f t="shared" si="13"/>
        <v>ü</v>
      </c>
    </row>
    <row r="94" spans="1:25" ht="31.5" customHeight="1">
      <c r="A94" s="316">
        <f t="shared" si="14"/>
        <v>87</v>
      </c>
      <c r="B94" s="316">
        <v>4</v>
      </c>
      <c r="C94" s="547"/>
      <c r="D94" s="548" t="s">
        <v>418</v>
      </c>
      <c r="E94" s="549">
        <v>100000</v>
      </c>
      <c r="F94" s="550" t="s">
        <v>1658</v>
      </c>
      <c r="G94" s="551">
        <v>1</v>
      </c>
      <c r="H94" s="552">
        <v>0</v>
      </c>
      <c r="I94" s="552">
        <v>0</v>
      </c>
      <c r="J94" s="552">
        <v>0</v>
      </c>
      <c r="K94" s="553">
        <v>0</v>
      </c>
      <c r="L94" s="551">
        <v>1</v>
      </c>
      <c r="M94" s="552">
        <v>1</v>
      </c>
      <c r="N94" s="553">
        <v>1</v>
      </c>
      <c r="O94" s="551">
        <v>0</v>
      </c>
      <c r="P94" s="552">
        <v>1</v>
      </c>
      <c r="Q94" s="553">
        <v>1</v>
      </c>
      <c r="R94" s="551">
        <v>0</v>
      </c>
      <c r="S94" s="554">
        <v>0</v>
      </c>
      <c r="T94" s="550">
        <v>0</v>
      </c>
      <c r="U94" s="555" t="s">
        <v>1655</v>
      </c>
      <c r="V94" s="329" t="str">
        <f t="shared" si="10"/>
        <v/>
      </c>
      <c r="W94" s="329" t="str">
        <f t="shared" si="11"/>
        <v/>
      </c>
      <c r="X94" s="329" t="str">
        <f t="shared" si="12"/>
        <v/>
      </c>
      <c r="Y94" s="329" t="str">
        <f t="shared" si="13"/>
        <v>ü</v>
      </c>
    </row>
    <row r="95" spans="1:25" ht="31.5" customHeight="1">
      <c r="A95" s="316">
        <f t="shared" si="14"/>
        <v>88</v>
      </c>
      <c r="B95" s="316">
        <v>4</v>
      </c>
      <c r="C95" s="547"/>
      <c r="D95" s="548" t="s">
        <v>419</v>
      </c>
      <c r="E95" s="549">
        <v>400000</v>
      </c>
      <c r="F95" s="550" t="s">
        <v>1658</v>
      </c>
      <c r="G95" s="551">
        <v>1</v>
      </c>
      <c r="H95" s="552">
        <v>0</v>
      </c>
      <c r="I95" s="552">
        <v>0</v>
      </c>
      <c r="J95" s="552">
        <v>0</v>
      </c>
      <c r="K95" s="553">
        <v>0</v>
      </c>
      <c r="L95" s="551">
        <v>1</v>
      </c>
      <c r="M95" s="552">
        <v>1</v>
      </c>
      <c r="N95" s="553">
        <v>1</v>
      </c>
      <c r="O95" s="551">
        <v>0</v>
      </c>
      <c r="P95" s="552">
        <v>1</v>
      </c>
      <c r="Q95" s="553">
        <v>1</v>
      </c>
      <c r="R95" s="551">
        <v>0</v>
      </c>
      <c r="S95" s="554">
        <v>0</v>
      </c>
      <c r="T95" s="550">
        <v>0</v>
      </c>
      <c r="U95" s="555" t="s">
        <v>583</v>
      </c>
      <c r="V95" s="329" t="str">
        <f t="shared" si="10"/>
        <v/>
      </c>
      <c r="W95" s="329" t="str">
        <f t="shared" si="11"/>
        <v/>
      </c>
      <c r="X95" s="329" t="str">
        <f t="shared" si="12"/>
        <v/>
      </c>
      <c r="Y95" s="329" t="str">
        <f t="shared" si="13"/>
        <v>ü</v>
      </c>
    </row>
    <row r="96" spans="1:25" ht="31.5" customHeight="1">
      <c r="A96" s="316">
        <f t="shared" si="14"/>
        <v>89</v>
      </c>
      <c r="B96" s="316">
        <v>4</v>
      </c>
      <c r="C96" s="547"/>
      <c r="D96" s="548" t="s">
        <v>420</v>
      </c>
      <c r="E96" s="549">
        <v>250000</v>
      </c>
      <c r="F96" s="550" t="s">
        <v>1658</v>
      </c>
      <c r="G96" s="551">
        <v>1</v>
      </c>
      <c r="H96" s="552">
        <v>0</v>
      </c>
      <c r="I96" s="552">
        <v>0</v>
      </c>
      <c r="J96" s="552">
        <v>0</v>
      </c>
      <c r="K96" s="553">
        <v>0</v>
      </c>
      <c r="L96" s="551">
        <v>1</v>
      </c>
      <c r="M96" s="552">
        <v>1</v>
      </c>
      <c r="N96" s="553">
        <v>1</v>
      </c>
      <c r="O96" s="551">
        <v>0</v>
      </c>
      <c r="P96" s="552">
        <v>1</v>
      </c>
      <c r="Q96" s="553">
        <v>1</v>
      </c>
      <c r="R96" s="551">
        <v>0</v>
      </c>
      <c r="S96" s="554">
        <v>0</v>
      </c>
      <c r="T96" s="550">
        <v>0</v>
      </c>
      <c r="U96" s="555" t="s">
        <v>683</v>
      </c>
      <c r="V96" s="329" t="str">
        <f t="shared" si="10"/>
        <v/>
      </c>
      <c r="W96" s="329" t="str">
        <f t="shared" si="11"/>
        <v/>
      </c>
      <c r="X96" s="329" t="str">
        <f t="shared" si="12"/>
        <v/>
      </c>
      <c r="Y96" s="329" t="str">
        <f t="shared" si="13"/>
        <v>ü</v>
      </c>
    </row>
    <row r="97" spans="1:25" ht="31.5" customHeight="1">
      <c r="A97" s="316">
        <f t="shared" si="14"/>
        <v>90</v>
      </c>
      <c r="B97" s="316">
        <v>4</v>
      </c>
      <c r="C97" s="547"/>
      <c r="D97" s="548" t="s">
        <v>421</v>
      </c>
      <c r="E97" s="549">
        <v>1370000</v>
      </c>
      <c r="F97" s="550" t="s">
        <v>1658</v>
      </c>
      <c r="G97" s="551">
        <v>1</v>
      </c>
      <c r="H97" s="552">
        <v>0</v>
      </c>
      <c r="I97" s="552">
        <v>0</v>
      </c>
      <c r="J97" s="552">
        <v>0</v>
      </c>
      <c r="K97" s="553">
        <v>0</v>
      </c>
      <c r="L97" s="551">
        <v>1</v>
      </c>
      <c r="M97" s="552">
        <v>1</v>
      </c>
      <c r="N97" s="553">
        <v>1</v>
      </c>
      <c r="O97" s="551">
        <v>0</v>
      </c>
      <c r="P97" s="552">
        <v>1</v>
      </c>
      <c r="Q97" s="553">
        <v>1</v>
      </c>
      <c r="R97" s="551">
        <v>0</v>
      </c>
      <c r="S97" s="554">
        <v>0</v>
      </c>
      <c r="T97" s="550">
        <v>0</v>
      </c>
      <c r="U97" s="555" t="s">
        <v>683</v>
      </c>
      <c r="V97" s="329" t="str">
        <f t="shared" si="10"/>
        <v/>
      </c>
      <c r="W97" s="329" t="str">
        <f t="shared" si="11"/>
        <v/>
      </c>
      <c r="X97" s="329" t="str">
        <f t="shared" si="12"/>
        <v/>
      </c>
      <c r="Y97" s="329" t="str">
        <f t="shared" si="13"/>
        <v>ü</v>
      </c>
    </row>
    <row r="98" spans="1:25" ht="31.5" customHeight="1">
      <c r="A98" s="316">
        <f t="shared" si="14"/>
        <v>91</v>
      </c>
      <c r="B98" s="316">
        <v>4</v>
      </c>
      <c r="C98" s="547"/>
      <c r="D98" s="548" t="s">
        <v>422</v>
      </c>
      <c r="E98" s="549">
        <v>100000</v>
      </c>
      <c r="F98" s="550" t="s">
        <v>1658</v>
      </c>
      <c r="G98" s="551">
        <v>1</v>
      </c>
      <c r="H98" s="552">
        <v>0</v>
      </c>
      <c r="I98" s="552">
        <v>0</v>
      </c>
      <c r="J98" s="552">
        <v>0</v>
      </c>
      <c r="K98" s="553">
        <v>0</v>
      </c>
      <c r="L98" s="551">
        <v>1</v>
      </c>
      <c r="M98" s="552">
        <v>1</v>
      </c>
      <c r="N98" s="553">
        <v>1</v>
      </c>
      <c r="O98" s="551">
        <v>0</v>
      </c>
      <c r="P98" s="552">
        <v>1</v>
      </c>
      <c r="Q98" s="553">
        <v>1</v>
      </c>
      <c r="R98" s="551">
        <v>0</v>
      </c>
      <c r="S98" s="554">
        <v>0</v>
      </c>
      <c r="T98" s="550">
        <v>0</v>
      </c>
      <c r="U98" s="555" t="s">
        <v>1655</v>
      </c>
      <c r="V98" s="329" t="str">
        <f t="shared" si="10"/>
        <v/>
      </c>
      <c r="W98" s="329" t="str">
        <f t="shared" si="11"/>
        <v/>
      </c>
      <c r="X98" s="329" t="str">
        <f t="shared" si="12"/>
        <v/>
      </c>
      <c r="Y98" s="329" t="str">
        <f t="shared" si="13"/>
        <v>ü</v>
      </c>
    </row>
    <row r="99" spans="1:25" ht="31.5" customHeight="1">
      <c r="A99" s="316">
        <f t="shared" si="14"/>
        <v>92</v>
      </c>
      <c r="B99" s="316">
        <v>4</v>
      </c>
      <c r="C99" s="547"/>
      <c r="D99" s="548" t="s">
        <v>423</v>
      </c>
      <c r="E99" s="549">
        <v>150000</v>
      </c>
      <c r="F99" s="550" t="s">
        <v>1658</v>
      </c>
      <c r="G99" s="551">
        <v>1</v>
      </c>
      <c r="H99" s="552">
        <v>0</v>
      </c>
      <c r="I99" s="552">
        <v>0</v>
      </c>
      <c r="J99" s="552">
        <v>0</v>
      </c>
      <c r="K99" s="553">
        <v>0</v>
      </c>
      <c r="L99" s="551">
        <v>1</v>
      </c>
      <c r="M99" s="552">
        <v>1</v>
      </c>
      <c r="N99" s="553">
        <v>1</v>
      </c>
      <c r="O99" s="551">
        <v>0</v>
      </c>
      <c r="P99" s="552">
        <v>1</v>
      </c>
      <c r="Q99" s="553">
        <v>1</v>
      </c>
      <c r="R99" s="551">
        <v>0</v>
      </c>
      <c r="S99" s="554">
        <v>0</v>
      </c>
      <c r="T99" s="550">
        <v>0</v>
      </c>
      <c r="U99" s="555" t="s">
        <v>1655</v>
      </c>
      <c r="V99" s="329" t="str">
        <f t="shared" si="10"/>
        <v/>
      </c>
      <c r="W99" s="329" t="str">
        <f t="shared" si="11"/>
        <v/>
      </c>
      <c r="X99" s="329" t="str">
        <f t="shared" si="12"/>
        <v/>
      </c>
      <c r="Y99" s="329" t="str">
        <f t="shared" si="13"/>
        <v>ü</v>
      </c>
    </row>
    <row r="100" spans="1:25" ht="31.5" customHeight="1">
      <c r="A100" s="316">
        <f t="shared" si="14"/>
        <v>93</v>
      </c>
      <c r="B100" s="316">
        <v>4</v>
      </c>
      <c r="C100" s="547"/>
      <c r="D100" s="548" t="s">
        <v>424</v>
      </c>
      <c r="E100" s="549">
        <v>250000</v>
      </c>
      <c r="F100" s="550" t="s">
        <v>1658</v>
      </c>
      <c r="G100" s="551">
        <v>1</v>
      </c>
      <c r="H100" s="552">
        <v>0</v>
      </c>
      <c r="I100" s="552">
        <v>0</v>
      </c>
      <c r="J100" s="552">
        <v>0</v>
      </c>
      <c r="K100" s="553">
        <v>0</v>
      </c>
      <c r="L100" s="551">
        <v>1</v>
      </c>
      <c r="M100" s="552">
        <v>1</v>
      </c>
      <c r="N100" s="553">
        <v>1</v>
      </c>
      <c r="O100" s="551">
        <v>0</v>
      </c>
      <c r="P100" s="552">
        <v>1</v>
      </c>
      <c r="Q100" s="553">
        <v>1</v>
      </c>
      <c r="R100" s="551">
        <v>0</v>
      </c>
      <c r="S100" s="554">
        <v>0</v>
      </c>
      <c r="T100" s="550">
        <v>0</v>
      </c>
      <c r="U100" s="555" t="s">
        <v>1655</v>
      </c>
      <c r="V100" s="329" t="str">
        <f t="shared" si="10"/>
        <v/>
      </c>
      <c r="W100" s="329" t="str">
        <f t="shared" si="11"/>
        <v/>
      </c>
      <c r="X100" s="329" t="str">
        <f t="shared" si="12"/>
        <v/>
      </c>
      <c r="Y100" s="329" t="str">
        <f t="shared" si="13"/>
        <v>ü</v>
      </c>
    </row>
    <row r="101" spans="1:25" ht="31.5" customHeight="1">
      <c r="A101" s="316">
        <f t="shared" si="14"/>
        <v>94</v>
      </c>
      <c r="B101" s="316">
        <v>4</v>
      </c>
      <c r="C101" s="547"/>
      <c r="D101" s="548" t="s">
        <v>425</v>
      </c>
      <c r="E101" s="549">
        <v>800000</v>
      </c>
      <c r="F101" s="550" t="s">
        <v>1658</v>
      </c>
      <c r="G101" s="551">
        <v>1</v>
      </c>
      <c r="H101" s="552">
        <v>0</v>
      </c>
      <c r="I101" s="552">
        <v>0</v>
      </c>
      <c r="J101" s="552">
        <v>0</v>
      </c>
      <c r="K101" s="553">
        <v>0</v>
      </c>
      <c r="L101" s="551">
        <v>1</v>
      </c>
      <c r="M101" s="552">
        <v>1</v>
      </c>
      <c r="N101" s="553">
        <v>1</v>
      </c>
      <c r="O101" s="551">
        <v>0</v>
      </c>
      <c r="P101" s="552">
        <v>1</v>
      </c>
      <c r="Q101" s="553">
        <v>1</v>
      </c>
      <c r="R101" s="551">
        <v>0</v>
      </c>
      <c r="S101" s="554">
        <v>0</v>
      </c>
      <c r="T101" s="550">
        <v>0</v>
      </c>
      <c r="U101" s="555" t="s">
        <v>581</v>
      </c>
      <c r="V101" s="329" t="str">
        <f t="shared" si="10"/>
        <v/>
      </c>
      <c r="W101" s="329" t="str">
        <f t="shared" si="11"/>
        <v/>
      </c>
      <c r="X101" s="329" t="str">
        <f t="shared" si="12"/>
        <v/>
      </c>
      <c r="Y101" s="329" t="str">
        <f t="shared" si="13"/>
        <v>ü</v>
      </c>
    </row>
    <row r="102" spans="1:25" ht="31.5" customHeight="1">
      <c r="A102" s="316">
        <f t="shared" si="14"/>
        <v>95</v>
      </c>
      <c r="B102" s="316">
        <v>4</v>
      </c>
      <c r="C102" s="547"/>
      <c r="D102" s="548" t="s">
        <v>426</v>
      </c>
      <c r="E102" s="549">
        <v>500000</v>
      </c>
      <c r="F102" s="550" t="s">
        <v>1658</v>
      </c>
      <c r="G102" s="551">
        <v>1</v>
      </c>
      <c r="H102" s="552">
        <v>0</v>
      </c>
      <c r="I102" s="552">
        <v>0</v>
      </c>
      <c r="J102" s="552">
        <v>0</v>
      </c>
      <c r="K102" s="553">
        <v>0</v>
      </c>
      <c r="L102" s="551">
        <v>1</v>
      </c>
      <c r="M102" s="552">
        <v>1</v>
      </c>
      <c r="N102" s="553">
        <v>1</v>
      </c>
      <c r="O102" s="551">
        <v>0</v>
      </c>
      <c r="P102" s="552">
        <v>1</v>
      </c>
      <c r="Q102" s="553">
        <v>1</v>
      </c>
      <c r="R102" s="551">
        <v>0</v>
      </c>
      <c r="S102" s="554">
        <v>0</v>
      </c>
      <c r="T102" s="550">
        <v>0</v>
      </c>
      <c r="U102" s="555" t="s">
        <v>1655</v>
      </c>
      <c r="V102" s="329" t="str">
        <f t="shared" si="10"/>
        <v/>
      </c>
      <c r="W102" s="329" t="str">
        <f t="shared" si="11"/>
        <v/>
      </c>
      <c r="X102" s="329" t="str">
        <f t="shared" si="12"/>
        <v/>
      </c>
      <c r="Y102" s="329" t="str">
        <f t="shared" si="13"/>
        <v>ü</v>
      </c>
    </row>
    <row r="103" spans="1:25" ht="31.5" customHeight="1">
      <c r="A103" s="316">
        <f t="shared" si="14"/>
        <v>96</v>
      </c>
      <c r="B103" s="316">
        <v>4</v>
      </c>
      <c r="C103" s="547"/>
      <c r="D103" s="548" t="s">
        <v>2051</v>
      </c>
      <c r="E103" s="549">
        <v>745900</v>
      </c>
      <c r="F103" s="550" t="s">
        <v>1658</v>
      </c>
      <c r="G103" s="551">
        <v>1</v>
      </c>
      <c r="H103" s="552">
        <v>0</v>
      </c>
      <c r="I103" s="552">
        <v>0</v>
      </c>
      <c r="J103" s="552">
        <v>0</v>
      </c>
      <c r="K103" s="553">
        <v>0</v>
      </c>
      <c r="L103" s="551">
        <v>1</v>
      </c>
      <c r="M103" s="552">
        <v>1</v>
      </c>
      <c r="N103" s="553">
        <v>1</v>
      </c>
      <c r="O103" s="551">
        <v>0</v>
      </c>
      <c r="P103" s="552">
        <v>1</v>
      </c>
      <c r="Q103" s="553">
        <v>1</v>
      </c>
      <c r="R103" s="551">
        <v>0</v>
      </c>
      <c r="S103" s="554">
        <v>0</v>
      </c>
      <c r="T103" s="550">
        <v>0</v>
      </c>
      <c r="U103" s="555" t="s">
        <v>1655</v>
      </c>
      <c r="V103" s="329" t="str">
        <f t="shared" si="10"/>
        <v/>
      </c>
      <c r="W103" s="329" t="str">
        <f t="shared" si="11"/>
        <v/>
      </c>
      <c r="X103" s="329" t="str">
        <f t="shared" si="12"/>
        <v/>
      </c>
      <c r="Y103" s="329" t="str">
        <f t="shared" si="13"/>
        <v>ü</v>
      </c>
    </row>
    <row r="104" spans="1:25" ht="31.5" customHeight="1">
      <c r="A104" s="316">
        <f t="shared" si="14"/>
        <v>97</v>
      </c>
      <c r="B104" s="316">
        <v>4</v>
      </c>
      <c r="C104" s="547"/>
      <c r="D104" s="548" t="s">
        <v>2052</v>
      </c>
      <c r="E104" s="549">
        <v>5000000</v>
      </c>
      <c r="F104" s="550" t="s">
        <v>1659</v>
      </c>
      <c r="G104" s="551">
        <v>1</v>
      </c>
      <c r="H104" s="552">
        <v>1</v>
      </c>
      <c r="I104" s="552">
        <v>0</v>
      </c>
      <c r="J104" s="552">
        <v>0</v>
      </c>
      <c r="K104" s="552">
        <v>0</v>
      </c>
      <c r="L104" s="551">
        <v>1</v>
      </c>
      <c r="M104" s="552">
        <v>1</v>
      </c>
      <c r="N104" s="553">
        <v>1</v>
      </c>
      <c r="O104" s="551">
        <v>0</v>
      </c>
      <c r="P104" s="552">
        <v>1</v>
      </c>
      <c r="Q104" s="554">
        <v>1</v>
      </c>
      <c r="R104" s="556">
        <v>1</v>
      </c>
      <c r="S104" s="554">
        <v>1</v>
      </c>
      <c r="T104" s="550">
        <v>1</v>
      </c>
      <c r="U104" s="555" t="s">
        <v>584</v>
      </c>
      <c r="V104" s="329" t="str">
        <f t="shared" si="10"/>
        <v>ü</v>
      </c>
      <c r="W104" s="329" t="str">
        <f t="shared" si="11"/>
        <v/>
      </c>
      <c r="X104" s="329" t="str">
        <f t="shared" si="12"/>
        <v/>
      </c>
      <c r="Y104" s="329" t="str">
        <f t="shared" si="13"/>
        <v/>
      </c>
    </row>
    <row r="105" spans="1:25" ht="31.5" customHeight="1">
      <c r="A105" s="316">
        <f t="shared" si="14"/>
        <v>98</v>
      </c>
      <c r="B105" s="316">
        <v>4</v>
      </c>
      <c r="C105" s="547"/>
      <c r="D105" s="548" t="s">
        <v>860</v>
      </c>
      <c r="E105" s="549">
        <v>3158000</v>
      </c>
      <c r="F105" s="550" t="s">
        <v>1658</v>
      </c>
      <c r="G105" s="551">
        <v>1</v>
      </c>
      <c r="H105" s="552">
        <v>0</v>
      </c>
      <c r="I105" s="552">
        <v>0</v>
      </c>
      <c r="J105" s="552">
        <v>0</v>
      </c>
      <c r="K105" s="553">
        <v>0</v>
      </c>
      <c r="L105" s="551">
        <v>1</v>
      </c>
      <c r="M105" s="552">
        <v>1</v>
      </c>
      <c r="N105" s="553">
        <v>1</v>
      </c>
      <c r="O105" s="551">
        <v>0</v>
      </c>
      <c r="P105" s="552">
        <v>1</v>
      </c>
      <c r="Q105" s="553">
        <v>1</v>
      </c>
      <c r="R105" s="551">
        <v>0</v>
      </c>
      <c r="S105" s="554">
        <v>0</v>
      </c>
      <c r="T105" s="550">
        <v>0</v>
      </c>
      <c r="U105" s="555" t="s">
        <v>1655</v>
      </c>
      <c r="V105" s="329" t="str">
        <f t="shared" si="10"/>
        <v/>
      </c>
      <c r="W105" s="329" t="str">
        <f t="shared" si="11"/>
        <v/>
      </c>
      <c r="X105" s="329" t="str">
        <f t="shared" si="12"/>
        <v/>
      </c>
      <c r="Y105" s="329" t="str">
        <f t="shared" si="13"/>
        <v>ü</v>
      </c>
    </row>
    <row r="106" spans="1:25" ht="31.5" customHeight="1">
      <c r="A106" s="316">
        <f t="shared" si="14"/>
        <v>99</v>
      </c>
      <c r="B106" s="316">
        <v>4</v>
      </c>
      <c r="C106" s="547"/>
      <c r="D106" s="548" t="s">
        <v>2053</v>
      </c>
      <c r="E106" s="549">
        <v>100000</v>
      </c>
      <c r="F106" s="550" t="s">
        <v>1658</v>
      </c>
      <c r="G106" s="551">
        <v>1</v>
      </c>
      <c r="H106" s="552">
        <v>0</v>
      </c>
      <c r="I106" s="552">
        <v>0</v>
      </c>
      <c r="J106" s="552">
        <v>0</v>
      </c>
      <c r="K106" s="553">
        <v>0</v>
      </c>
      <c r="L106" s="551">
        <v>1</v>
      </c>
      <c r="M106" s="552">
        <v>1</v>
      </c>
      <c r="N106" s="553">
        <v>1</v>
      </c>
      <c r="O106" s="551">
        <v>0</v>
      </c>
      <c r="P106" s="552">
        <v>1</v>
      </c>
      <c r="Q106" s="553">
        <v>1</v>
      </c>
      <c r="R106" s="551">
        <v>0</v>
      </c>
      <c r="S106" s="554">
        <v>0</v>
      </c>
      <c r="T106" s="550">
        <v>0</v>
      </c>
      <c r="U106" s="555" t="s">
        <v>1655</v>
      </c>
      <c r="V106" s="329" t="str">
        <f t="shared" si="10"/>
        <v/>
      </c>
      <c r="W106" s="329" t="str">
        <f t="shared" si="11"/>
        <v/>
      </c>
      <c r="X106" s="329" t="str">
        <f t="shared" si="12"/>
        <v/>
      </c>
      <c r="Y106" s="329" t="str">
        <f t="shared" si="13"/>
        <v>ü</v>
      </c>
    </row>
    <row r="107" spans="1:25" ht="31.5" customHeight="1">
      <c r="A107" s="351">
        <f t="shared" si="14"/>
        <v>100</v>
      </c>
      <c r="B107" s="565">
        <v>4</v>
      </c>
      <c r="C107" s="566"/>
      <c r="D107" s="567" t="s">
        <v>2054</v>
      </c>
      <c r="E107" s="568">
        <v>200000</v>
      </c>
      <c r="F107" s="569" t="s">
        <v>380</v>
      </c>
      <c r="G107" s="570">
        <v>1</v>
      </c>
      <c r="H107" s="571">
        <v>1</v>
      </c>
      <c r="I107" s="571">
        <v>0</v>
      </c>
      <c r="J107" s="571">
        <v>0</v>
      </c>
      <c r="K107" s="571">
        <v>0</v>
      </c>
      <c r="L107" s="570">
        <v>1</v>
      </c>
      <c r="M107" s="571">
        <v>1</v>
      </c>
      <c r="N107" s="572">
        <v>1</v>
      </c>
      <c r="O107" s="570">
        <v>0</v>
      </c>
      <c r="P107" s="571">
        <v>1</v>
      </c>
      <c r="Q107" s="573">
        <v>1</v>
      </c>
      <c r="R107" s="574">
        <v>1</v>
      </c>
      <c r="S107" s="573">
        <v>1</v>
      </c>
      <c r="T107" s="569">
        <v>1</v>
      </c>
      <c r="U107" s="575" t="s">
        <v>381</v>
      </c>
      <c r="V107" s="362" t="str">
        <f t="shared" si="10"/>
        <v/>
      </c>
      <c r="W107" s="362" t="str">
        <f t="shared" si="11"/>
        <v/>
      </c>
      <c r="X107" s="362" t="str">
        <f t="shared" si="12"/>
        <v>ü</v>
      </c>
      <c r="Y107" s="362" t="str">
        <f t="shared" si="13"/>
        <v/>
      </c>
    </row>
    <row r="108" spans="1:25" s="87" customFormat="1">
      <c r="A108" s="625"/>
      <c r="B108" s="55"/>
      <c r="D108" s="84"/>
      <c r="E108" s="110"/>
    </row>
    <row r="109" spans="1:25" s="87" customFormat="1">
      <c r="A109" s="55"/>
      <c r="B109" s="55"/>
      <c r="D109" s="84"/>
      <c r="E109" s="86"/>
    </row>
    <row r="110" spans="1:25" s="87" customFormat="1" hidden="1">
      <c r="A110" s="111"/>
      <c r="B110" s="55"/>
      <c r="D110" s="74" t="s">
        <v>857</v>
      </c>
      <c r="E110" s="75">
        <f>SUMIF(F$8:F107,"Y",E$8:E107)</f>
        <v>169405000</v>
      </c>
      <c r="F110" s="76">
        <f>COUNTIF(F$8:F107,"Y")</f>
        <v>30</v>
      </c>
    </row>
    <row r="111" spans="1:25" s="87" customFormat="1" hidden="1">
      <c r="A111" s="55"/>
      <c r="B111" s="55"/>
      <c r="D111" s="77" t="s">
        <v>858</v>
      </c>
      <c r="E111" s="78">
        <f>SUMIF(F$8:F107,"N",E$8:E107)</f>
        <v>115625750</v>
      </c>
      <c r="F111" s="73">
        <f>COUNTIF(F$8:F107,"N")</f>
        <v>64</v>
      </c>
    </row>
    <row r="112" spans="1:25" s="87" customFormat="1" hidden="1">
      <c r="A112" s="55"/>
      <c r="B112" s="55"/>
      <c r="D112" s="77" t="s">
        <v>856</v>
      </c>
      <c r="E112" s="78">
        <f>SUMIF(F$8:F107,"F",E$8:E107)</f>
        <v>99000000</v>
      </c>
      <c r="F112" s="73">
        <f>COUNTIF(F$8:F107,"F")</f>
        <v>5</v>
      </c>
    </row>
    <row r="113" spans="1:6" s="87" customFormat="1" hidden="1">
      <c r="A113" s="55"/>
      <c r="B113" s="55"/>
      <c r="D113" s="77" t="s">
        <v>1339</v>
      </c>
      <c r="E113" s="78">
        <f>SUMIF(F$8:F107,"L",E$8:E107)</f>
        <v>200000</v>
      </c>
      <c r="F113" s="73">
        <f>COUNTIF(F$8:F107,"L")</f>
        <v>1</v>
      </c>
    </row>
    <row r="114" spans="1:6" s="87" customFormat="1" hidden="1">
      <c r="A114" s="55"/>
      <c r="B114" s="55"/>
      <c r="D114" s="79" t="s">
        <v>859</v>
      </c>
      <c r="E114" s="80">
        <f>SUM(E110:E113)</f>
        <v>384230750</v>
      </c>
      <c r="F114" s="81">
        <f>SUM(F110:F113)</f>
        <v>100</v>
      </c>
    </row>
    <row r="115" spans="1:6" s="87" customFormat="1" hidden="1">
      <c r="A115" s="55"/>
      <c r="B115" s="55"/>
      <c r="D115" s="84"/>
      <c r="E115" s="86"/>
    </row>
  </sheetData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Z166"/>
  <sheetViews>
    <sheetView workbookViewId="0"/>
  </sheetViews>
  <sheetFormatPr defaultColWidth="9" defaultRowHeight="14.25"/>
  <cols>
    <col min="1" max="1" width="5.42578125" style="49" customWidth="1"/>
    <col min="2" max="2" width="5.42578125" style="49" hidden="1" customWidth="1"/>
    <col min="3" max="3" width="38.42578125" style="88" customWidth="1"/>
    <col min="4" max="4" width="74.7109375" style="49" customWidth="1"/>
    <col min="5" max="5" width="10.42578125" style="90" customWidth="1"/>
    <col min="6" max="20" width="4.42578125" style="49" hidden="1" customWidth="1"/>
    <col min="21" max="21" width="32" style="49" hidden="1" customWidth="1"/>
    <col min="22" max="25" width="8.7109375" style="49" customWidth="1"/>
    <col min="26" max="26" width="0" style="49" hidden="1" customWidth="1"/>
    <col min="27" max="16384" width="9" style="49"/>
  </cols>
  <sheetData>
    <row r="1" spans="1:26" s="197" customFormat="1" ht="12.75">
      <c r="A1" s="5" t="s">
        <v>928</v>
      </c>
      <c r="B1" s="5"/>
      <c r="C1" s="204"/>
      <c r="E1" s="198"/>
      <c r="F1" s="197" t="s">
        <v>523</v>
      </c>
      <c r="H1" s="197" t="s">
        <v>528</v>
      </c>
    </row>
    <row r="2" spans="1:26" s="197" customFormat="1" ht="12.75">
      <c r="A2" s="5" t="s">
        <v>929</v>
      </c>
      <c r="B2" s="5"/>
      <c r="C2" s="204"/>
      <c r="E2" s="198"/>
      <c r="H2" s="197" t="s">
        <v>60</v>
      </c>
    </row>
    <row r="3" spans="1:26" s="197" customFormat="1" ht="12.75">
      <c r="A3" s="5"/>
      <c r="B3" s="5"/>
      <c r="C3" s="204"/>
      <c r="E3" s="198"/>
      <c r="H3" s="197" t="s">
        <v>61</v>
      </c>
      <c r="N3" s="197" t="s">
        <v>1660</v>
      </c>
    </row>
    <row r="4" spans="1:26" s="197" customFormat="1" ht="12.75">
      <c r="C4" s="204"/>
      <c r="E4" s="198"/>
      <c r="H4" s="197" t="s">
        <v>62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ht="37.5">
      <c r="A8" s="304">
        <v>1</v>
      </c>
      <c r="B8" s="304">
        <v>1</v>
      </c>
      <c r="C8" s="576" t="s">
        <v>930</v>
      </c>
      <c r="D8" s="577" t="s">
        <v>931</v>
      </c>
      <c r="E8" s="578">
        <v>400000</v>
      </c>
      <c r="F8" s="309" t="s">
        <v>1658</v>
      </c>
      <c r="G8" s="310">
        <v>1</v>
      </c>
      <c r="H8" s="311">
        <v>0</v>
      </c>
      <c r="I8" s="311">
        <v>0</v>
      </c>
      <c r="J8" s="311">
        <v>0</v>
      </c>
      <c r="K8" s="312">
        <v>0</v>
      </c>
      <c r="L8" s="310">
        <v>1</v>
      </c>
      <c r="M8" s="311">
        <v>1</v>
      </c>
      <c r="N8" s="312">
        <v>1</v>
      </c>
      <c r="O8" s="310">
        <v>0</v>
      </c>
      <c r="P8" s="311">
        <v>1</v>
      </c>
      <c r="Q8" s="312">
        <v>1</v>
      </c>
      <c r="R8" s="310">
        <v>0</v>
      </c>
      <c r="S8" s="313">
        <v>0</v>
      </c>
      <c r="T8" s="309">
        <v>0</v>
      </c>
      <c r="U8" s="579" t="s">
        <v>1655</v>
      </c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>ü</v>
      </c>
    </row>
    <row r="9" spans="1:26" ht="32.25">
      <c r="A9" s="316">
        <f t="shared" ref="A9:A40" si="4">A8+1</f>
        <v>2</v>
      </c>
      <c r="B9" s="316">
        <v>1</v>
      </c>
      <c r="C9" s="580"/>
      <c r="D9" s="581" t="s">
        <v>932</v>
      </c>
      <c r="E9" s="582">
        <v>500000</v>
      </c>
      <c r="F9" s="321" t="s">
        <v>1658</v>
      </c>
      <c r="G9" s="322">
        <v>1</v>
      </c>
      <c r="H9" s="323">
        <v>0</v>
      </c>
      <c r="I9" s="323">
        <v>0</v>
      </c>
      <c r="J9" s="323">
        <v>0</v>
      </c>
      <c r="K9" s="324">
        <v>0</v>
      </c>
      <c r="L9" s="322">
        <v>1</v>
      </c>
      <c r="M9" s="323">
        <v>1</v>
      </c>
      <c r="N9" s="324">
        <v>1</v>
      </c>
      <c r="O9" s="322">
        <v>0</v>
      </c>
      <c r="P9" s="323">
        <v>1</v>
      </c>
      <c r="Q9" s="324">
        <v>1</v>
      </c>
      <c r="R9" s="322">
        <v>0</v>
      </c>
      <c r="S9" s="325">
        <v>0</v>
      </c>
      <c r="T9" s="321">
        <v>0</v>
      </c>
      <c r="U9" s="583" t="s">
        <v>336</v>
      </c>
      <c r="V9" s="329" t="str">
        <f t="shared" si="0"/>
        <v/>
      </c>
      <c r="W9" s="329" t="str">
        <f t="shared" si="1"/>
        <v/>
      </c>
      <c r="X9" s="329" t="str">
        <f t="shared" si="2"/>
        <v/>
      </c>
      <c r="Y9" s="329" t="str">
        <f t="shared" si="3"/>
        <v>ü</v>
      </c>
    </row>
    <row r="10" spans="1:26" ht="18.75">
      <c r="A10" s="316">
        <f t="shared" si="4"/>
        <v>3</v>
      </c>
      <c r="B10" s="316">
        <v>1</v>
      </c>
      <c r="C10" s="580"/>
      <c r="D10" s="581" t="s">
        <v>933</v>
      </c>
      <c r="E10" s="582">
        <v>1500000</v>
      </c>
      <c r="F10" s="321" t="s">
        <v>1658</v>
      </c>
      <c r="G10" s="322">
        <v>1</v>
      </c>
      <c r="H10" s="323">
        <v>0</v>
      </c>
      <c r="I10" s="323">
        <v>0</v>
      </c>
      <c r="J10" s="323">
        <v>0</v>
      </c>
      <c r="K10" s="324">
        <v>0</v>
      </c>
      <c r="L10" s="322">
        <v>1</v>
      </c>
      <c r="M10" s="323">
        <v>1</v>
      </c>
      <c r="N10" s="324">
        <v>1</v>
      </c>
      <c r="O10" s="322">
        <v>0</v>
      </c>
      <c r="P10" s="323">
        <v>1</v>
      </c>
      <c r="Q10" s="324">
        <v>1</v>
      </c>
      <c r="R10" s="322">
        <v>0</v>
      </c>
      <c r="S10" s="325">
        <v>0</v>
      </c>
      <c r="T10" s="321">
        <v>0</v>
      </c>
      <c r="U10" s="583" t="s">
        <v>335</v>
      </c>
      <c r="V10" s="329" t="str">
        <f t="shared" si="0"/>
        <v/>
      </c>
      <c r="W10" s="329" t="str">
        <f t="shared" si="1"/>
        <v/>
      </c>
      <c r="X10" s="329" t="str">
        <f t="shared" si="2"/>
        <v/>
      </c>
      <c r="Y10" s="329" t="str">
        <f t="shared" si="3"/>
        <v>ü</v>
      </c>
    </row>
    <row r="11" spans="1:26" ht="18.75">
      <c r="A11" s="316">
        <f t="shared" si="4"/>
        <v>4</v>
      </c>
      <c r="B11" s="316">
        <v>1</v>
      </c>
      <c r="C11" s="580"/>
      <c r="D11" s="581" t="s">
        <v>934</v>
      </c>
      <c r="E11" s="582">
        <v>150000</v>
      </c>
      <c r="F11" s="321" t="s">
        <v>1658</v>
      </c>
      <c r="G11" s="322">
        <v>1</v>
      </c>
      <c r="H11" s="323">
        <v>0</v>
      </c>
      <c r="I11" s="323">
        <v>0</v>
      </c>
      <c r="J11" s="323">
        <v>0</v>
      </c>
      <c r="K11" s="324">
        <v>0</v>
      </c>
      <c r="L11" s="322">
        <v>1</v>
      </c>
      <c r="M11" s="323">
        <v>1</v>
      </c>
      <c r="N11" s="324">
        <v>1</v>
      </c>
      <c r="O11" s="322">
        <v>0</v>
      </c>
      <c r="P11" s="323">
        <v>1</v>
      </c>
      <c r="Q11" s="324">
        <v>1</v>
      </c>
      <c r="R11" s="322">
        <v>0</v>
      </c>
      <c r="S11" s="325">
        <v>0</v>
      </c>
      <c r="T11" s="321">
        <v>0</v>
      </c>
      <c r="U11" s="330" t="s">
        <v>341</v>
      </c>
      <c r="V11" s="329" t="str">
        <f t="shared" si="0"/>
        <v/>
      </c>
      <c r="W11" s="329" t="str">
        <f t="shared" si="1"/>
        <v/>
      </c>
      <c r="X11" s="329" t="str">
        <f t="shared" si="2"/>
        <v/>
      </c>
      <c r="Y11" s="329" t="str">
        <f t="shared" si="3"/>
        <v>ü</v>
      </c>
    </row>
    <row r="12" spans="1:26" ht="18.75">
      <c r="A12" s="316">
        <f t="shared" si="4"/>
        <v>5</v>
      </c>
      <c r="B12" s="316">
        <v>1</v>
      </c>
      <c r="C12" s="580"/>
      <c r="D12" s="581" t="s">
        <v>935</v>
      </c>
      <c r="E12" s="582">
        <v>400000</v>
      </c>
      <c r="F12" s="321" t="s">
        <v>1658</v>
      </c>
      <c r="G12" s="322">
        <v>1</v>
      </c>
      <c r="H12" s="323">
        <v>0</v>
      </c>
      <c r="I12" s="323">
        <v>0</v>
      </c>
      <c r="J12" s="323">
        <v>0</v>
      </c>
      <c r="K12" s="324">
        <v>0</v>
      </c>
      <c r="L12" s="322">
        <v>1</v>
      </c>
      <c r="M12" s="323">
        <v>1</v>
      </c>
      <c r="N12" s="324">
        <v>1</v>
      </c>
      <c r="O12" s="322">
        <v>0</v>
      </c>
      <c r="P12" s="323">
        <v>1</v>
      </c>
      <c r="Q12" s="324">
        <v>1</v>
      </c>
      <c r="R12" s="322">
        <v>0</v>
      </c>
      <c r="S12" s="325">
        <v>0</v>
      </c>
      <c r="T12" s="321">
        <v>0</v>
      </c>
      <c r="U12" s="330" t="s">
        <v>337</v>
      </c>
      <c r="V12" s="329" t="str">
        <f t="shared" si="0"/>
        <v/>
      </c>
      <c r="W12" s="329" t="str">
        <f t="shared" si="1"/>
        <v/>
      </c>
      <c r="X12" s="329" t="str">
        <f t="shared" si="2"/>
        <v/>
      </c>
      <c r="Y12" s="329" t="str">
        <f t="shared" si="3"/>
        <v>ü</v>
      </c>
    </row>
    <row r="13" spans="1:26" ht="56.25">
      <c r="A13" s="316">
        <f t="shared" si="4"/>
        <v>6</v>
      </c>
      <c r="B13" s="316">
        <v>1</v>
      </c>
      <c r="C13" s="580"/>
      <c r="D13" s="581" t="s">
        <v>936</v>
      </c>
      <c r="E13" s="582">
        <v>200000</v>
      </c>
      <c r="F13" s="321" t="s">
        <v>1658</v>
      </c>
      <c r="G13" s="322">
        <v>1</v>
      </c>
      <c r="H13" s="323">
        <v>0</v>
      </c>
      <c r="I13" s="323">
        <v>0</v>
      </c>
      <c r="J13" s="323">
        <v>0</v>
      </c>
      <c r="K13" s="324">
        <v>0</v>
      </c>
      <c r="L13" s="322">
        <v>1</v>
      </c>
      <c r="M13" s="323">
        <v>1</v>
      </c>
      <c r="N13" s="324">
        <v>1</v>
      </c>
      <c r="O13" s="322">
        <v>0</v>
      </c>
      <c r="P13" s="323">
        <v>1</v>
      </c>
      <c r="Q13" s="324">
        <v>1</v>
      </c>
      <c r="R13" s="322">
        <v>0</v>
      </c>
      <c r="S13" s="325">
        <v>0</v>
      </c>
      <c r="T13" s="321">
        <v>0</v>
      </c>
      <c r="U13" s="330" t="s">
        <v>338</v>
      </c>
      <c r="V13" s="329" t="str">
        <f t="shared" si="0"/>
        <v/>
      </c>
      <c r="W13" s="329" t="str">
        <f t="shared" si="1"/>
        <v/>
      </c>
      <c r="X13" s="329" t="str">
        <f t="shared" si="2"/>
        <v/>
      </c>
      <c r="Y13" s="329" t="str">
        <f t="shared" si="3"/>
        <v>ü</v>
      </c>
    </row>
    <row r="14" spans="1:26" ht="37.5">
      <c r="A14" s="316">
        <f t="shared" si="4"/>
        <v>7</v>
      </c>
      <c r="B14" s="316">
        <v>1</v>
      </c>
      <c r="C14" s="580"/>
      <c r="D14" s="581" t="s">
        <v>937</v>
      </c>
      <c r="E14" s="582">
        <v>3740000</v>
      </c>
      <c r="F14" s="321" t="s">
        <v>1658</v>
      </c>
      <c r="G14" s="322">
        <v>1</v>
      </c>
      <c r="H14" s="323">
        <v>0</v>
      </c>
      <c r="I14" s="323">
        <v>0</v>
      </c>
      <c r="J14" s="323">
        <v>0</v>
      </c>
      <c r="K14" s="324">
        <v>0</v>
      </c>
      <c r="L14" s="322">
        <v>1</v>
      </c>
      <c r="M14" s="323">
        <v>1</v>
      </c>
      <c r="N14" s="324">
        <v>1</v>
      </c>
      <c r="O14" s="322">
        <v>0</v>
      </c>
      <c r="P14" s="323">
        <v>1</v>
      </c>
      <c r="Q14" s="324">
        <v>1</v>
      </c>
      <c r="R14" s="322">
        <v>0</v>
      </c>
      <c r="S14" s="325">
        <v>0</v>
      </c>
      <c r="T14" s="321">
        <v>0</v>
      </c>
      <c r="U14" s="330" t="s">
        <v>338</v>
      </c>
      <c r="V14" s="329" t="str">
        <f t="shared" si="0"/>
        <v/>
      </c>
      <c r="W14" s="329" t="str">
        <f t="shared" si="1"/>
        <v/>
      </c>
      <c r="X14" s="329" t="str">
        <f t="shared" si="2"/>
        <v/>
      </c>
      <c r="Y14" s="329" t="str">
        <f t="shared" si="3"/>
        <v>ü</v>
      </c>
    </row>
    <row r="15" spans="1:26" ht="32.25">
      <c r="A15" s="316">
        <f t="shared" si="4"/>
        <v>8</v>
      </c>
      <c r="B15" s="316">
        <v>1</v>
      </c>
      <c r="C15" s="580"/>
      <c r="D15" s="581" t="s">
        <v>938</v>
      </c>
      <c r="E15" s="582">
        <v>1500000</v>
      </c>
      <c r="F15" s="321" t="s">
        <v>1658</v>
      </c>
      <c r="G15" s="322">
        <v>1</v>
      </c>
      <c r="H15" s="323">
        <v>0</v>
      </c>
      <c r="I15" s="323">
        <v>0</v>
      </c>
      <c r="J15" s="323">
        <v>0</v>
      </c>
      <c r="K15" s="324">
        <v>0</v>
      </c>
      <c r="L15" s="322">
        <v>1</v>
      </c>
      <c r="M15" s="323">
        <v>1</v>
      </c>
      <c r="N15" s="324">
        <v>1</v>
      </c>
      <c r="O15" s="322">
        <v>0</v>
      </c>
      <c r="P15" s="323">
        <v>1</v>
      </c>
      <c r="Q15" s="324">
        <v>1</v>
      </c>
      <c r="R15" s="322">
        <v>0</v>
      </c>
      <c r="S15" s="325">
        <v>0</v>
      </c>
      <c r="T15" s="321">
        <v>0</v>
      </c>
      <c r="U15" s="583" t="s">
        <v>339</v>
      </c>
      <c r="V15" s="329" t="str">
        <f t="shared" si="0"/>
        <v/>
      </c>
      <c r="W15" s="329" t="str">
        <f t="shared" si="1"/>
        <v/>
      </c>
      <c r="X15" s="329" t="str">
        <f t="shared" si="2"/>
        <v/>
      </c>
      <c r="Y15" s="329" t="str">
        <f t="shared" si="3"/>
        <v>ü</v>
      </c>
    </row>
    <row r="16" spans="1:26" ht="32.25">
      <c r="A16" s="316">
        <f t="shared" si="4"/>
        <v>9</v>
      </c>
      <c r="B16" s="316">
        <v>1</v>
      </c>
      <c r="C16" s="580"/>
      <c r="D16" s="581" t="s">
        <v>939</v>
      </c>
      <c r="E16" s="582">
        <v>3868000</v>
      </c>
      <c r="F16" s="321" t="s">
        <v>1658</v>
      </c>
      <c r="G16" s="322">
        <v>1</v>
      </c>
      <c r="H16" s="323">
        <v>0</v>
      </c>
      <c r="I16" s="323">
        <v>0</v>
      </c>
      <c r="J16" s="323">
        <v>0</v>
      </c>
      <c r="K16" s="324">
        <v>0</v>
      </c>
      <c r="L16" s="322">
        <v>1</v>
      </c>
      <c r="M16" s="323">
        <v>1</v>
      </c>
      <c r="N16" s="324">
        <v>1</v>
      </c>
      <c r="O16" s="322">
        <v>0</v>
      </c>
      <c r="P16" s="323">
        <v>1</v>
      </c>
      <c r="Q16" s="324">
        <v>1</v>
      </c>
      <c r="R16" s="322">
        <v>0</v>
      </c>
      <c r="S16" s="325">
        <v>0</v>
      </c>
      <c r="T16" s="321">
        <v>0</v>
      </c>
      <c r="U16" s="330" t="s">
        <v>340</v>
      </c>
      <c r="V16" s="329" t="str">
        <f t="shared" si="0"/>
        <v/>
      </c>
      <c r="W16" s="329" t="str">
        <f t="shared" si="1"/>
        <v/>
      </c>
      <c r="X16" s="329" t="str">
        <f t="shared" si="2"/>
        <v/>
      </c>
      <c r="Y16" s="329" t="str">
        <f t="shared" si="3"/>
        <v>ü</v>
      </c>
    </row>
    <row r="17" spans="1:25" ht="37.5">
      <c r="A17" s="316">
        <f t="shared" si="4"/>
        <v>10</v>
      </c>
      <c r="B17" s="316">
        <v>1</v>
      </c>
      <c r="C17" s="580"/>
      <c r="D17" s="581" t="s">
        <v>1220</v>
      </c>
      <c r="E17" s="582">
        <v>666000</v>
      </c>
      <c r="F17" s="321" t="s">
        <v>1658</v>
      </c>
      <c r="G17" s="322">
        <v>1</v>
      </c>
      <c r="H17" s="323">
        <v>0</v>
      </c>
      <c r="I17" s="323">
        <v>0</v>
      </c>
      <c r="J17" s="323">
        <v>0</v>
      </c>
      <c r="K17" s="324">
        <v>0</v>
      </c>
      <c r="L17" s="322">
        <v>1</v>
      </c>
      <c r="M17" s="323">
        <v>1</v>
      </c>
      <c r="N17" s="324">
        <v>1</v>
      </c>
      <c r="O17" s="322">
        <v>0</v>
      </c>
      <c r="P17" s="323">
        <v>1</v>
      </c>
      <c r="Q17" s="324">
        <v>1</v>
      </c>
      <c r="R17" s="322">
        <v>0</v>
      </c>
      <c r="S17" s="325">
        <v>0</v>
      </c>
      <c r="T17" s="321">
        <v>0</v>
      </c>
      <c r="U17" s="330" t="s">
        <v>346</v>
      </c>
      <c r="V17" s="329" t="str">
        <f t="shared" si="0"/>
        <v/>
      </c>
      <c r="W17" s="329" t="str">
        <f t="shared" si="1"/>
        <v/>
      </c>
      <c r="X17" s="329" t="str">
        <f t="shared" si="2"/>
        <v/>
      </c>
      <c r="Y17" s="329" t="str">
        <f t="shared" si="3"/>
        <v>ü</v>
      </c>
    </row>
    <row r="18" spans="1:25" ht="18.75">
      <c r="A18" s="316">
        <f t="shared" si="4"/>
        <v>11</v>
      </c>
      <c r="B18" s="316">
        <v>1</v>
      </c>
      <c r="C18" s="580"/>
      <c r="D18" s="581" t="s">
        <v>1221</v>
      </c>
      <c r="E18" s="582">
        <v>9902000</v>
      </c>
      <c r="F18" s="321" t="s">
        <v>1658</v>
      </c>
      <c r="G18" s="322">
        <v>1</v>
      </c>
      <c r="H18" s="323">
        <v>0</v>
      </c>
      <c r="I18" s="323">
        <v>0</v>
      </c>
      <c r="J18" s="323">
        <v>0</v>
      </c>
      <c r="K18" s="324">
        <v>0</v>
      </c>
      <c r="L18" s="322">
        <v>1</v>
      </c>
      <c r="M18" s="323">
        <v>1</v>
      </c>
      <c r="N18" s="324">
        <v>1</v>
      </c>
      <c r="O18" s="322">
        <v>0</v>
      </c>
      <c r="P18" s="323">
        <v>1</v>
      </c>
      <c r="Q18" s="324">
        <v>1</v>
      </c>
      <c r="R18" s="322">
        <v>0</v>
      </c>
      <c r="S18" s="325">
        <v>0</v>
      </c>
      <c r="T18" s="321">
        <v>0</v>
      </c>
      <c r="U18" s="330" t="s">
        <v>341</v>
      </c>
      <c r="V18" s="329" t="str">
        <f t="shared" si="0"/>
        <v/>
      </c>
      <c r="W18" s="329" t="str">
        <f t="shared" si="1"/>
        <v/>
      </c>
      <c r="X18" s="329" t="str">
        <f t="shared" si="2"/>
        <v/>
      </c>
      <c r="Y18" s="329" t="str">
        <f t="shared" si="3"/>
        <v>ü</v>
      </c>
    </row>
    <row r="19" spans="1:25" ht="28.5">
      <c r="A19" s="316">
        <f t="shared" si="4"/>
        <v>12</v>
      </c>
      <c r="B19" s="316">
        <v>2</v>
      </c>
      <c r="C19" s="580" t="s">
        <v>940</v>
      </c>
      <c r="D19" s="581" t="s">
        <v>941</v>
      </c>
      <c r="E19" s="584">
        <v>300000</v>
      </c>
      <c r="F19" s="316" t="s">
        <v>1658</v>
      </c>
      <c r="G19" s="317">
        <v>1</v>
      </c>
      <c r="H19" s="378">
        <v>0</v>
      </c>
      <c r="I19" s="378">
        <v>0</v>
      </c>
      <c r="J19" s="378">
        <v>0</v>
      </c>
      <c r="K19" s="380">
        <v>0</v>
      </c>
      <c r="L19" s="317">
        <v>1</v>
      </c>
      <c r="M19" s="378">
        <v>1</v>
      </c>
      <c r="N19" s="380">
        <v>1</v>
      </c>
      <c r="O19" s="317">
        <v>0</v>
      </c>
      <c r="P19" s="378">
        <v>1</v>
      </c>
      <c r="Q19" s="380">
        <v>1</v>
      </c>
      <c r="R19" s="317">
        <v>0</v>
      </c>
      <c r="S19" s="381">
        <v>0</v>
      </c>
      <c r="T19" s="316">
        <v>0</v>
      </c>
      <c r="U19" s="344" t="s">
        <v>341</v>
      </c>
      <c r="V19" s="329" t="str">
        <f t="shared" si="0"/>
        <v/>
      </c>
      <c r="W19" s="329" t="str">
        <f t="shared" si="1"/>
        <v/>
      </c>
      <c r="X19" s="329" t="str">
        <f t="shared" si="2"/>
        <v/>
      </c>
      <c r="Y19" s="329" t="str">
        <f t="shared" si="3"/>
        <v>ü</v>
      </c>
    </row>
    <row r="20" spans="1:25" ht="18.75">
      <c r="A20" s="316">
        <f t="shared" si="4"/>
        <v>13</v>
      </c>
      <c r="B20" s="316">
        <v>2</v>
      </c>
      <c r="C20" s="580"/>
      <c r="D20" s="581" t="s">
        <v>942</v>
      </c>
      <c r="E20" s="584">
        <v>1600000</v>
      </c>
      <c r="F20" s="316" t="s">
        <v>1658</v>
      </c>
      <c r="G20" s="317">
        <v>1</v>
      </c>
      <c r="H20" s="378">
        <v>0</v>
      </c>
      <c r="I20" s="378">
        <v>0</v>
      </c>
      <c r="J20" s="378">
        <v>0</v>
      </c>
      <c r="K20" s="380">
        <v>0</v>
      </c>
      <c r="L20" s="317">
        <v>1</v>
      </c>
      <c r="M20" s="378">
        <v>1</v>
      </c>
      <c r="N20" s="380">
        <v>1</v>
      </c>
      <c r="O20" s="317">
        <v>0</v>
      </c>
      <c r="P20" s="378">
        <v>1</v>
      </c>
      <c r="Q20" s="380">
        <v>1</v>
      </c>
      <c r="R20" s="317">
        <v>0</v>
      </c>
      <c r="S20" s="381">
        <v>0</v>
      </c>
      <c r="T20" s="316">
        <v>0</v>
      </c>
      <c r="U20" s="344" t="s">
        <v>341</v>
      </c>
      <c r="V20" s="329" t="str">
        <f t="shared" si="0"/>
        <v/>
      </c>
      <c r="W20" s="329" t="str">
        <f t="shared" si="1"/>
        <v/>
      </c>
      <c r="X20" s="329" t="str">
        <f t="shared" si="2"/>
        <v/>
      </c>
      <c r="Y20" s="329" t="str">
        <f t="shared" si="3"/>
        <v>ü</v>
      </c>
    </row>
    <row r="21" spans="1:25" ht="18.75">
      <c r="A21" s="316">
        <f t="shared" si="4"/>
        <v>14</v>
      </c>
      <c r="B21" s="316">
        <v>2</v>
      </c>
      <c r="C21" s="580"/>
      <c r="D21" s="581" t="s">
        <v>943</v>
      </c>
      <c r="E21" s="584">
        <v>500000</v>
      </c>
      <c r="F21" s="316" t="s">
        <v>1659</v>
      </c>
      <c r="G21" s="317">
        <v>1</v>
      </c>
      <c r="H21" s="378">
        <v>1</v>
      </c>
      <c r="I21" s="378">
        <v>0</v>
      </c>
      <c r="J21" s="378">
        <v>0</v>
      </c>
      <c r="K21" s="380">
        <v>0</v>
      </c>
      <c r="L21" s="317">
        <v>1</v>
      </c>
      <c r="M21" s="378">
        <v>1</v>
      </c>
      <c r="N21" s="380">
        <v>1</v>
      </c>
      <c r="O21" s="317">
        <v>0</v>
      </c>
      <c r="P21" s="378">
        <v>1</v>
      </c>
      <c r="Q21" s="380">
        <v>1</v>
      </c>
      <c r="R21" s="317">
        <v>1</v>
      </c>
      <c r="S21" s="381">
        <v>1</v>
      </c>
      <c r="T21" s="316">
        <v>1</v>
      </c>
      <c r="U21" s="432" t="s">
        <v>342</v>
      </c>
      <c r="V21" s="329" t="str">
        <f t="shared" si="0"/>
        <v>ü</v>
      </c>
      <c r="W21" s="329" t="str">
        <f t="shared" si="1"/>
        <v/>
      </c>
      <c r="X21" s="329" t="str">
        <f t="shared" si="2"/>
        <v/>
      </c>
      <c r="Y21" s="329" t="str">
        <f t="shared" si="3"/>
        <v/>
      </c>
    </row>
    <row r="22" spans="1:25" ht="37.5">
      <c r="A22" s="316">
        <f t="shared" si="4"/>
        <v>15</v>
      </c>
      <c r="B22" s="316">
        <v>2</v>
      </c>
      <c r="C22" s="580"/>
      <c r="D22" s="585" t="s">
        <v>944</v>
      </c>
      <c r="E22" s="586">
        <v>250000</v>
      </c>
      <c r="F22" s="321" t="s">
        <v>1659</v>
      </c>
      <c r="G22" s="322">
        <v>1</v>
      </c>
      <c r="H22" s="323">
        <v>1</v>
      </c>
      <c r="I22" s="323">
        <v>0</v>
      </c>
      <c r="J22" s="323">
        <v>0</v>
      </c>
      <c r="K22" s="324">
        <v>0</v>
      </c>
      <c r="L22" s="322">
        <v>1</v>
      </c>
      <c r="M22" s="323">
        <v>1</v>
      </c>
      <c r="N22" s="324">
        <v>1</v>
      </c>
      <c r="O22" s="322">
        <v>0</v>
      </c>
      <c r="P22" s="323">
        <v>1</v>
      </c>
      <c r="Q22" s="324">
        <v>1</v>
      </c>
      <c r="R22" s="322">
        <v>1</v>
      </c>
      <c r="S22" s="325">
        <v>1</v>
      </c>
      <c r="T22" s="321">
        <v>1</v>
      </c>
      <c r="U22" s="583" t="s">
        <v>345</v>
      </c>
      <c r="V22" s="329" t="str">
        <f t="shared" si="0"/>
        <v>ü</v>
      </c>
      <c r="W22" s="329" t="str">
        <f t="shared" si="1"/>
        <v/>
      </c>
      <c r="X22" s="329" t="str">
        <f t="shared" si="2"/>
        <v/>
      </c>
      <c r="Y22" s="329" t="str">
        <f t="shared" si="3"/>
        <v/>
      </c>
    </row>
    <row r="23" spans="1:25" ht="18.75">
      <c r="A23" s="316">
        <f t="shared" si="4"/>
        <v>16</v>
      </c>
      <c r="B23" s="316">
        <v>2</v>
      </c>
      <c r="C23" s="580"/>
      <c r="D23" s="581" t="s">
        <v>945</v>
      </c>
      <c r="E23" s="582">
        <v>917400</v>
      </c>
      <c r="F23" s="321" t="s">
        <v>1658</v>
      </c>
      <c r="G23" s="322">
        <v>1</v>
      </c>
      <c r="H23" s="323">
        <v>0</v>
      </c>
      <c r="I23" s="323">
        <v>0</v>
      </c>
      <c r="J23" s="323">
        <v>0</v>
      </c>
      <c r="K23" s="324">
        <v>0</v>
      </c>
      <c r="L23" s="322">
        <v>1</v>
      </c>
      <c r="M23" s="323">
        <v>1</v>
      </c>
      <c r="N23" s="324">
        <v>1</v>
      </c>
      <c r="O23" s="322">
        <v>0</v>
      </c>
      <c r="P23" s="323">
        <v>1</v>
      </c>
      <c r="Q23" s="324">
        <v>1</v>
      </c>
      <c r="R23" s="322">
        <v>0</v>
      </c>
      <c r="S23" s="325">
        <v>0</v>
      </c>
      <c r="T23" s="321">
        <v>0</v>
      </c>
      <c r="U23" s="330" t="s">
        <v>346</v>
      </c>
      <c r="V23" s="329" t="str">
        <f t="shared" si="0"/>
        <v/>
      </c>
      <c r="W23" s="329" t="str">
        <f t="shared" si="1"/>
        <v/>
      </c>
      <c r="X23" s="329" t="str">
        <f t="shared" si="2"/>
        <v/>
      </c>
      <c r="Y23" s="329" t="str">
        <f t="shared" si="3"/>
        <v>ü</v>
      </c>
    </row>
    <row r="24" spans="1:25" ht="18.75">
      <c r="A24" s="316">
        <f t="shared" si="4"/>
        <v>17</v>
      </c>
      <c r="B24" s="316">
        <v>2</v>
      </c>
      <c r="C24" s="580"/>
      <c r="D24" s="581" t="s">
        <v>946</v>
      </c>
      <c r="E24" s="582">
        <v>600000</v>
      </c>
      <c r="F24" s="321" t="s">
        <v>1658</v>
      </c>
      <c r="G24" s="322">
        <v>1</v>
      </c>
      <c r="H24" s="323">
        <v>0</v>
      </c>
      <c r="I24" s="323">
        <v>0</v>
      </c>
      <c r="J24" s="323">
        <v>0</v>
      </c>
      <c r="K24" s="324">
        <v>0</v>
      </c>
      <c r="L24" s="322">
        <v>1</v>
      </c>
      <c r="M24" s="323">
        <v>1</v>
      </c>
      <c r="N24" s="324">
        <v>1</v>
      </c>
      <c r="O24" s="322">
        <v>0</v>
      </c>
      <c r="P24" s="323">
        <v>1</v>
      </c>
      <c r="Q24" s="324">
        <v>1</v>
      </c>
      <c r="R24" s="322">
        <v>0</v>
      </c>
      <c r="S24" s="325">
        <v>0</v>
      </c>
      <c r="T24" s="321">
        <v>0</v>
      </c>
      <c r="U24" s="330" t="s">
        <v>341</v>
      </c>
      <c r="V24" s="329" t="str">
        <f t="shared" si="0"/>
        <v/>
      </c>
      <c r="W24" s="329" t="str">
        <f t="shared" si="1"/>
        <v/>
      </c>
      <c r="X24" s="329" t="str">
        <f t="shared" si="2"/>
        <v/>
      </c>
      <c r="Y24" s="329" t="str">
        <f t="shared" si="3"/>
        <v>ü</v>
      </c>
    </row>
    <row r="25" spans="1:25" ht="18.75">
      <c r="A25" s="316">
        <f t="shared" si="4"/>
        <v>18</v>
      </c>
      <c r="B25" s="316">
        <v>2</v>
      </c>
      <c r="C25" s="580"/>
      <c r="D25" s="581" t="s">
        <v>947</v>
      </c>
      <c r="E25" s="582">
        <v>300000</v>
      </c>
      <c r="F25" s="321" t="s">
        <v>1658</v>
      </c>
      <c r="G25" s="322">
        <v>1</v>
      </c>
      <c r="H25" s="323">
        <v>0</v>
      </c>
      <c r="I25" s="323">
        <v>0</v>
      </c>
      <c r="J25" s="323">
        <v>0</v>
      </c>
      <c r="K25" s="324">
        <v>0</v>
      </c>
      <c r="L25" s="322">
        <v>1</v>
      </c>
      <c r="M25" s="323">
        <v>1</v>
      </c>
      <c r="N25" s="324">
        <v>1</v>
      </c>
      <c r="O25" s="322">
        <v>0</v>
      </c>
      <c r="P25" s="323">
        <v>1</v>
      </c>
      <c r="Q25" s="324">
        <v>1</v>
      </c>
      <c r="R25" s="322">
        <v>0</v>
      </c>
      <c r="S25" s="325">
        <v>0</v>
      </c>
      <c r="T25" s="321">
        <v>0</v>
      </c>
      <c r="U25" s="330" t="s">
        <v>344</v>
      </c>
      <c r="V25" s="329" t="str">
        <f t="shared" si="0"/>
        <v/>
      </c>
      <c r="W25" s="329" t="str">
        <f t="shared" si="1"/>
        <v/>
      </c>
      <c r="X25" s="329" t="str">
        <f t="shared" si="2"/>
        <v/>
      </c>
      <c r="Y25" s="329" t="str">
        <f t="shared" si="3"/>
        <v>ü</v>
      </c>
    </row>
    <row r="26" spans="1:25" ht="18.75">
      <c r="A26" s="316">
        <f t="shared" si="4"/>
        <v>19</v>
      </c>
      <c r="B26" s="316">
        <v>2</v>
      </c>
      <c r="C26" s="580"/>
      <c r="D26" s="581" t="s">
        <v>948</v>
      </c>
      <c r="E26" s="582">
        <v>3000000</v>
      </c>
      <c r="F26" s="321" t="s">
        <v>1659</v>
      </c>
      <c r="G26" s="322">
        <v>1</v>
      </c>
      <c r="H26" s="323">
        <v>1</v>
      </c>
      <c r="I26" s="323">
        <v>0</v>
      </c>
      <c r="J26" s="323">
        <v>0</v>
      </c>
      <c r="K26" s="324">
        <v>0</v>
      </c>
      <c r="L26" s="322">
        <v>1</v>
      </c>
      <c r="M26" s="323">
        <v>1</v>
      </c>
      <c r="N26" s="324">
        <v>1</v>
      </c>
      <c r="O26" s="322">
        <v>0</v>
      </c>
      <c r="P26" s="323">
        <v>1</v>
      </c>
      <c r="Q26" s="324">
        <v>1</v>
      </c>
      <c r="R26" s="322">
        <v>1</v>
      </c>
      <c r="S26" s="325">
        <v>1</v>
      </c>
      <c r="T26" s="321">
        <v>1</v>
      </c>
      <c r="U26" s="583" t="s">
        <v>343</v>
      </c>
      <c r="V26" s="329" t="str">
        <f t="shared" si="0"/>
        <v>ü</v>
      </c>
      <c r="W26" s="329" t="str">
        <f t="shared" si="1"/>
        <v/>
      </c>
      <c r="X26" s="329" t="str">
        <f t="shared" si="2"/>
        <v/>
      </c>
      <c r="Y26" s="329" t="str">
        <f t="shared" si="3"/>
        <v/>
      </c>
    </row>
    <row r="27" spans="1:25" ht="32.25">
      <c r="A27" s="316">
        <f t="shared" si="4"/>
        <v>20</v>
      </c>
      <c r="B27" s="316">
        <v>2</v>
      </c>
      <c r="C27" s="580"/>
      <c r="D27" s="581" t="s">
        <v>949</v>
      </c>
      <c r="E27" s="582">
        <v>1000000</v>
      </c>
      <c r="F27" s="321" t="s">
        <v>1659</v>
      </c>
      <c r="G27" s="322">
        <v>1</v>
      </c>
      <c r="H27" s="323">
        <v>1</v>
      </c>
      <c r="I27" s="323">
        <v>0</v>
      </c>
      <c r="J27" s="323">
        <v>0</v>
      </c>
      <c r="K27" s="324">
        <v>0</v>
      </c>
      <c r="L27" s="322">
        <v>1</v>
      </c>
      <c r="M27" s="323">
        <v>1</v>
      </c>
      <c r="N27" s="324">
        <v>1</v>
      </c>
      <c r="O27" s="322">
        <v>0</v>
      </c>
      <c r="P27" s="323">
        <v>1</v>
      </c>
      <c r="Q27" s="324">
        <v>1</v>
      </c>
      <c r="R27" s="322">
        <v>1</v>
      </c>
      <c r="S27" s="325">
        <v>1</v>
      </c>
      <c r="T27" s="321">
        <v>1</v>
      </c>
      <c r="U27" s="583" t="s">
        <v>349</v>
      </c>
      <c r="V27" s="329" t="str">
        <f t="shared" si="0"/>
        <v>ü</v>
      </c>
      <c r="W27" s="329" t="str">
        <f t="shared" si="1"/>
        <v/>
      </c>
      <c r="X27" s="329" t="str">
        <f t="shared" si="2"/>
        <v/>
      </c>
      <c r="Y27" s="329" t="str">
        <f t="shared" si="3"/>
        <v/>
      </c>
    </row>
    <row r="28" spans="1:25" ht="18.75">
      <c r="A28" s="316">
        <f t="shared" si="4"/>
        <v>21</v>
      </c>
      <c r="B28" s="316">
        <v>2</v>
      </c>
      <c r="C28" s="580"/>
      <c r="D28" s="581" t="s">
        <v>950</v>
      </c>
      <c r="E28" s="582">
        <v>500000</v>
      </c>
      <c r="F28" s="321" t="s">
        <v>1658</v>
      </c>
      <c r="G28" s="322">
        <v>1</v>
      </c>
      <c r="H28" s="323">
        <v>0</v>
      </c>
      <c r="I28" s="323">
        <v>0</v>
      </c>
      <c r="J28" s="323">
        <v>0</v>
      </c>
      <c r="K28" s="324">
        <v>0</v>
      </c>
      <c r="L28" s="322">
        <v>1</v>
      </c>
      <c r="M28" s="323">
        <v>1</v>
      </c>
      <c r="N28" s="324">
        <v>1</v>
      </c>
      <c r="O28" s="322">
        <v>0</v>
      </c>
      <c r="P28" s="323">
        <v>1</v>
      </c>
      <c r="Q28" s="324">
        <v>0</v>
      </c>
      <c r="R28" s="322">
        <v>0</v>
      </c>
      <c r="S28" s="325">
        <v>0</v>
      </c>
      <c r="T28" s="321">
        <v>0</v>
      </c>
      <c r="U28" s="330" t="s">
        <v>338</v>
      </c>
      <c r="V28" s="329" t="str">
        <f t="shared" si="0"/>
        <v/>
      </c>
      <c r="W28" s="329" t="str">
        <f t="shared" si="1"/>
        <v/>
      </c>
      <c r="X28" s="329" t="str">
        <f t="shared" si="2"/>
        <v/>
      </c>
      <c r="Y28" s="329" t="str">
        <f t="shared" si="3"/>
        <v>ü</v>
      </c>
    </row>
    <row r="29" spans="1:25" ht="18.75">
      <c r="A29" s="316">
        <f t="shared" si="4"/>
        <v>22</v>
      </c>
      <c r="B29" s="316">
        <v>2</v>
      </c>
      <c r="C29" s="580"/>
      <c r="D29" s="581" t="s">
        <v>951</v>
      </c>
      <c r="E29" s="587">
        <v>4000000</v>
      </c>
      <c r="F29" s="321" t="s">
        <v>1659</v>
      </c>
      <c r="G29" s="322">
        <v>1</v>
      </c>
      <c r="H29" s="323">
        <v>1</v>
      </c>
      <c r="I29" s="323">
        <v>0</v>
      </c>
      <c r="J29" s="323">
        <v>0</v>
      </c>
      <c r="K29" s="324">
        <v>0</v>
      </c>
      <c r="L29" s="322">
        <v>1</v>
      </c>
      <c r="M29" s="323">
        <v>1</v>
      </c>
      <c r="N29" s="324">
        <v>1</v>
      </c>
      <c r="O29" s="322">
        <v>0</v>
      </c>
      <c r="P29" s="323">
        <v>1</v>
      </c>
      <c r="Q29" s="324">
        <v>1</v>
      </c>
      <c r="R29" s="322">
        <v>1</v>
      </c>
      <c r="S29" s="325">
        <v>1</v>
      </c>
      <c r="T29" s="321">
        <v>1</v>
      </c>
      <c r="U29" s="583" t="s">
        <v>348</v>
      </c>
      <c r="V29" s="329" t="str">
        <f t="shared" si="0"/>
        <v>ü</v>
      </c>
      <c r="W29" s="329" t="str">
        <f t="shared" si="1"/>
        <v/>
      </c>
      <c r="X29" s="329" t="str">
        <f t="shared" si="2"/>
        <v/>
      </c>
      <c r="Y29" s="329" t="str">
        <f t="shared" si="3"/>
        <v/>
      </c>
    </row>
    <row r="30" spans="1:25" ht="18.75">
      <c r="A30" s="316">
        <f t="shared" si="4"/>
        <v>23</v>
      </c>
      <c r="B30" s="316">
        <v>2</v>
      </c>
      <c r="C30" s="580"/>
      <c r="D30" s="581" t="s">
        <v>952</v>
      </c>
      <c r="E30" s="582">
        <v>3500000</v>
      </c>
      <c r="F30" s="321" t="s">
        <v>1659</v>
      </c>
      <c r="G30" s="322">
        <v>1</v>
      </c>
      <c r="H30" s="323">
        <v>1</v>
      </c>
      <c r="I30" s="323">
        <v>0</v>
      </c>
      <c r="J30" s="323">
        <v>0</v>
      </c>
      <c r="K30" s="324">
        <v>0</v>
      </c>
      <c r="L30" s="322">
        <v>1</v>
      </c>
      <c r="M30" s="323">
        <v>1</v>
      </c>
      <c r="N30" s="324">
        <v>1</v>
      </c>
      <c r="O30" s="322">
        <v>0</v>
      </c>
      <c r="P30" s="323">
        <v>1</v>
      </c>
      <c r="Q30" s="324">
        <v>0</v>
      </c>
      <c r="R30" s="322">
        <v>1</v>
      </c>
      <c r="S30" s="325">
        <v>1</v>
      </c>
      <c r="T30" s="321">
        <v>1</v>
      </c>
      <c r="U30" s="583" t="s">
        <v>347</v>
      </c>
      <c r="V30" s="329" t="str">
        <f t="shared" si="0"/>
        <v>ü</v>
      </c>
      <c r="W30" s="329" t="str">
        <f t="shared" si="1"/>
        <v/>
      </c>
      <c r="X30" s="329" t="str">
        <f t="shared" si="2"/>
        <v/>
      </c>
      <c r="Y30" s="329" t="str">
        <f t="shared" si="3"/>
        <v/>
      </c>
    </row>
    <row r="31" spans="1:25" ht="18.75">
      <c r="A31" s="316">
        <f t="shared" si="4"/>
        <v>24</v>
      </c>
      <c r="B31" s="316">
        <v>2</v>
      </c>
      <c r="C31" s="580"/>
      <c r="D31" s="581" t="s">
        <v>1836</v>
      </c>
      <c r="E31" s="582">
        <v>6200000</v>
      </c>
      <c r="F31" s="321" t="s">
        <v>1659</v>
      </c>
      <c r="G31" s="322">
        <v>1</v>
      </c>
      <c r="H31" s="323">
        <v>1</v>
      </c>
      <c r="I31" s="323">
        <v>0</v>
      </c>
      <c r="J31" s="323">
        <v>0</v>
      </c>
      <c r="K31" s="324">
        <v>0</v>
      </c>
      <c r="L31" s="322">
        <v>1</v>
      </c>
      <c r="M31" s="323">
        <v>1</v>
      </c>
      <c r="N31" s="324">
        <v>1</v>
      </c>
      <c r="O31" s="322">
        <v>0</v>
      </c>
      <c r="P31" s="323">
        <v>1</v>
      </c>
      <c r="Q31" s="324">
        <v>1</v>
      </c>
      <c r="R31" s="322">
        <v>1</v>
      </c>
      <c r="S31" s="325">
        <v>1</v>
      </c>
      <c r="T31" s="321">
        <v>1</v>
      </c>
      <c r="U31" s="583" t="s">
        <v>352</v>
      </c>
      <c r="V31" s="329" t="str">
        <f t="shared" si="0"/>
        <v>ü</v>
      </c>
      <c r="W31" s="329" t="str">
        <f t="shared" si="1"/>
        <v/>
      </c>
      <c r="X31" s="329" t="str">
        <f t="shared" si="2"/>
        <v/>
      </c>
      <c r="Y31" s="329" t="str">
        <f t="shared" si="3"/>
        <v/>
      </c>
    </row>
    <row r="32" spans="1:25" ht="37.5">
      <c r="A32" s="316">
        <f t="shared" si="4"/>
        <v>25</v>
      </c>
      <c r="B32" s="316">
        <v>2</v>
      </c>
      <c r="C32" s="580"/>
      <c r="D32" s="581" t="s">
        <v>1837</v>
      </c>
      <c r="E32" s="586">
        <v>125000</v>
      </c>
      <c r="F32" s="321" t="s">
        <v>1658</v>
      </c>
      <c r="G32" s="322">
        <v>1</v>
      </c>
      <c r="H32" s="323">
        <v>0</v>
      </c>
      <c r="I32" s="323">
        <v>0</v>
      </c>
      <c r="J32" s="323">
        <v>0</v>
      </c>
      <c r="K32" s="324">
        <v>0</v>
      </c>
      <c r="L32" s="322">
        <v>1</v>
      </c>
      <c r="M32" s="323">
        <v>1</v>
      </c>
      <c r="N32" s="324">
        <v>1</v>
      </c>
      <c r="O32" s="322">
        <v>0</v>
      </c>
      <c r="P32" s="323">
        <v>1</v>
      </c>
      <c r="Q32" s="324">
        <v>1</v>
      </c>
      <c r="R32" s="322">
        <v>0</v>
      </c>
      <c r="S32" s="325">
        <v>0</v>
      </c>
      <c r="T32" s="321">
        <v>0</v>
      </c>
      <c r="U32" s="330" t="s">
        <v>346</v>
      </c>
      <c r="V32" s="329" t="str">
        <f t="shared" si="0"/>
        <v/>
      </c>
      <c r="W32" s="329" t="str">
        <f t="shared" si="1"/>
        <v/>
      </c>
      <c r="X32" s="329" t="str">
        <f t="shared" si="2"/>
        <v/>
      </c>
      <c r="Y32" s="329" t="str">
        <f t="shared" si="3"/>
        <v>ü</v>
      </c>
    </row>
    <row r="33" spans="1:25" ht="46.5">
      <c r="A33" s="316">
        <f t="shared" si="4"/>
        <v>26</v>
      </c>
      <c r="B33" s="316">
        <v>2</v>
      </c>
      <c r="C33" s="580"/>
      <c r="D33" s="581" t="s">
        <v>1838</v>
      </c>
      <c r="E33" s="582">
        <v>30000000</v>
      </c>
      <c r="F33" s="321" t="s">
        <v>1657</v>
      </c>
      <c r="G33" s="322">
        <v>1</v>
      </c>
      <c r="H33" s="323">
        <v>1</v>
      </c>
      <c r="I33" s="323">
        <v>1</v>
      </c>
      <c r="J33" s="323">
        <v>0</v>
      </c>
      <c r="K33" s="324">
        <v>0</v>
      </c>
      <c r="L33" s="322">
        <v>1</v>
      </c>
      <c r="M33" s="323">
        <v>1</v>
      </c>
      <c r="N33" s="324">
        <v>1</v>
      </c>
      <c r="O33" s="322">
        <v>0</v>
      </c>
      <c r="P33" s="323">
        <v>1</v>
      </c>
      <c r="Q33" s="324">
        <v>1</v>
      </c>
      <c r="R33" s="322">
        <v>1</v>
      </c>
      <c r="S33" s="325">
        <v>1</v>
      </c>
      <c r="T33" s="321">
        <v>1</v>
      </c>
      <c r="U33" s="583" t="s">
        <v>350</v>
      </c>
      <c r="V33" s="329" t="str">
        <f t="shared" si="0"/>
        <v/>
      </c>
      <c r="W33" s="329" t="str">
        <f t="shared" si="1"/>
        <v>ü</v>
      </c>
      <c r="X33" s="329" t="str">
        <f t="shared" si="2"/>
        <v/>
      </c>
      <c r="Y33" s="329" t="str">
        <f t="shared" si="3"/>
        <v/>
      </c>
    </row>
    <row r="34" spans="1:25" ht="37.5">
      <c r="A34" s="316">
        <f t="shared" si="4"/>
        <v>27</v>
      </c>
      <c r="B34" s="316">
        <v>2</v>
      </c>
      <c r="C34" s="580"/>
      <c r="D34" s="581" t="s">
        <v>1839</v>
      </c>
      <c r="E34" s="582">
        <v>3000000</v>
      </c>
      <c r="F34" s="321" t="s">
        <v>1658</v>
      </c>
      <c r="G34" s="322">
        <v>1</v>
      </c>
      <c r="H34" s="323">
        <v>0</v>
      </c>
      <c r="I34" s="323">
        <v>0</v>
      </c>
      <c r="J34" s="323">
        <v>0</v>
      </c>
      <c r="K34" s="324">
        <v>0</v>
      </c>
      <c r="L34" s="322">
        <v>1</v>
      </c>
      <c r="M34" s="323">
        <v>1</v>
      </c>
      <c r="N34" s="324">
        <v>1</v>
      </c>
      <c r="O34" s="322">
        <v>0</v>
      </c>
      <c r="P34" s="323">
        <v>1</v>
      </c>
      <c r="Q34" s="324">
        <v>0</v>
      </c>
      <c r="R34" s="322">
        <v>0</v>
      </c>
      <c r="S34" s="325">
        <v>0</v>
      </c>
      <c r="T34" s="321">
        <v>0</v>
      </c>
      <c r="U34" s="330" t="s">
        <v>341</v>
      </c>
      <c r="V34" s="329" t="str">
        <f t="shared" si="0"/>
        <v/>
      </c>
      <c r="W34" s="329" t="str">
        <f t="shared" si="1"/>
        <v/>
      </c>
      <c r="X34" s="329" t="str">
        <f t="shared" si="2"/>
        <v/>
      </c>
      <c r="Y34" s="329" t="str">
        <f t="shared" si="3"/>
        <v>ü</v>
      </c>
    </row>
    <row r="35" spans="1:25" ht="37.5">
      <c r="A35" s="316">
        <f t="shared" si="4"/>
        <v>28</v>
      </c>
      <c r="B35" s="316">
        <v>2</v>
      </c>
      <c r="C35" s="580"/>
      <c r="D35" s="581" t="s">
        <v>135</v>
      </c>
      <c r="E35" s="582">
        <v>3500000</v>
      </c>
      <c r="F35" s="321" t="s">
        <v>1659</v>
      </c>
      <c r="G35" s="322">
        <v>1</v>
      </c>
      <c r="H35" s="323">
        <v>1</v>
      </c>
      <c r="I35" s="323">
        <v>0</v>
      </c>
      <c r="J35" s="323">
        <v>0</v>
      </c>
      <c r="K35" s="324">
        <v>0</v>
      </c>
      <c r="L35" s="322">
        <v>1</v>
      </c>
      <c r="M35" s="323">
        <v>1</v>
      </c>
      <c r="N35" s="324">
        <v>1</v>
      </c>
      <c r="O35" s="322">
        <v>0</v>
      </c>
      <c r="P35" s="323">
        <v>1</v>
      </c>
      <c r="Q35" s="324">
        <v>1</v>
      </c>
      <c r="R35" s="322">
        <v>1</v>
      </c>
      <c r="S35" s="325">
        <v>1</v>
      </c>
      <c r="T35" s="321">
        <v>1</v>
      </c>
      <c r="U35" s="583" t="s">
        <v>353</v>
      </c>
      <c r="V35" s="329" t="str">
        <f t="shared" si="0"/>
        <v>ü</v>
      </c>
      <c r="W35" s="329" t="str">
        <f t="shared" si="1"/>
        <v/>
      </c>
      <c r="X35" s="329" t="str">
        <f t="shared" si="2"/>
        <v/>
      </c>
      <c r="Y35" s="329" t="str">
        <f t="shared" si="3"/>
        <v/>
      </c>
    </row>
    <row r="36" spans="1:25" ht="37.5">
      <c r="A36" s="316">
        <f t="shared" si="4"/>
        <v>29</v>
      </c>
      <c r="B36" s="316">
        <v>2</v>
      </c>
      <c r="C36" s="580"/>
      <c r="D36" s="581" t="s">
        <v>136</v>
      </c>
      <c r="E36" s="582">
        <v>2000000</v>
      </c>
      <c r="F36" s="321" t="s">
        <v>1659</v>
      </c>
      <c r="G36" s="322">
        <v>1</v>
      </c>
      <c r="H36" s="323">
        <v>1</v>
      </c>
      <c r="I36" s="323">
        <v>0</v>
      </c>
      <c r="J36" s="323">
        <v>0</v>
      </c>
      <c r="K36" s="324">
        <v>0</v>
      </c>
      <c r="L36" s="322">
        <v>1</v>
      </c>
      <c r="M36" s="323">
        <v>1</v>
      </c>
      <c r="N36" s="324">
        <v>1</v>
      </c>
      <c r="O36" s="322">
        <v>0</v>
      </c>
      <c r="P36" s="323">
        <v>1</v>
      </c>
      <c r="Q36" s="324">
        <v>1</v>
      </c>
      <c r="R36" s="322">
        <v>1</v>
      </c>
      <c r="S36" s="325">
        <v>1</v>
      </c>
      <c r="T36" s="321">
        <v>1</v>
      </c>
      <c r="U36" s="583" t="s">
        <v>353</v>
      </c>
      <c r="V36" s="329" t="str">
        <f t="shared" si="0"/>
        <v>ü</v>
      </c>
      <c r="W36" s="329" t="str">
        <f t="shared" si="1"/>
        <v/>
      </c>
      <c r="X36" s="329" t="str">
        <f t="shared" si="2"/>
        <v/>
      </c>
      <c r="Y36" s="329" t="str">
        <f t="shared" si="3"/>
        <v/>
      </c>
    </row>
    <row r="37" spans="1:25" ht="18.75">
      <c r="A37" s="316">
        <f t="shared" si="4"/>
        <v>30</v>
      </c>
      <c r="B37" s="316">
        <v>2</v>
      </c>
      <c r="C37" s="580"/>
      <c r="D37" s="581" t="s">
        <v>137</v>
      </c>
      <c r="E37" s="582">
        <v>2505000</v>
      </c>
      <c r="F37" s="321" t="s">
        <v>1658</v>
      </c>
      <c r="G37" s="322">
        <v>1</v>
      </c>
      <c r="H37" s="323">
        <v>0</v>
      </c>
      <c r="I37" s="323">
        <v>0</v>
      </c>
      <c r="J37" s="323">
        <v>0</v>
      </c>
      <c r="K37" s="324">
        <v>0</v>
      </c>
      <c r="L37" s="322">
        <v>1</v>
      </c>
      <c r="M37" s="323">
        <v>1</v>
      </c>
      <c r="N37" s="324">
        <v>1</v>
      </c>
      <c r="O37" s="322">
        <v>0</v>
      </c>
      <c r="P37" s="323">
        <v>1</v>
      </c>
      <c r="Q37" s="324">
        <v>1</v>
      </c>
      <c r="R37" s="322">
        <v>0</v>
      </c>
      <c r="S37" s="325">
        <v>0</v>
      </c>
      <c r="T37" s="321">
        <v>0</v>
      </c>
      <c r="U37" s="330" t="s">
        <v>683</v>
      </c>
      <c r="V37" s="329" t="str">
        <f t="shared" si="0"/>
        <v/>
      </c>
      <c r="W37" s="329" t="str">
        <f t="shared" si="1"/>
        <v/>
      </c>
      <c r="X37" s="329" t="str">
        <f t="shared" si="2"/>
        <v/>
      </c>
      <c r="Y37" s="329" t="str">
        <f t="shared" si="3"/>
        <v>ü</v>
      </c>
    </row>
    <row r="38" spans="1:25" ht="32.25">
      <c r="A38" s="316">
        <f t="shared" si="4"/>
        <v>31</v>
      </c>
      <c r="B38" s="316">
        <v>2</v>
      </c>
      <c r="C38" s="580"/>
      <c r="D38" s="581" t="s">
        <v>138</v>
      </c>
      <c r="E38" s="582">
        <v>25000000</v>
      </c>
      <c r="F38" s="321" t="s">
        <v>1657</v>
      </c>
      <c r="G38" s="322">
        <v>1</v>
      </c>
      <c r="H38" s="323">
        <v>1</v>
      </c>
      <c r="I38" s="323">
        <v>1</v>
      </c>
      <c r="J38" s="323">
        <v>0</v>
      </c>
      <c r="K38" s="324">
        <v>0</v>
      </c>
      <c r="L38" s="322">
        <v>1</v>
      </c>
      <c r="M38" s="323">
        <v>1</v>
      </c>
      <c r="N38" s="324">
        <v>1</v>
      </c>
      <c r="O38" s="322">
        <v>0</v>
      </c>
      <c r="P38" s="323">
        <v>1</v>
      </c>
      <c r="Q38" s="324">
        <v>1</v>
      </c>
      <c r="R38" s="322">
        <v>1</v>
      </c>
      <c r="S38" s="325">
        <v>1</v>
      </c>
      <c r="T38" s="321">
        <v>1</v>
      </c>
      <c r="U38" s="583" t="s">
        <v>351</v>
      </c>
      <c r="V38" s="329" t="str">
        <f t="shared" si="0"/>
        <v/>
      </c>
      <c r="W38" s="329" t="str">
        <f t="shared" si="1"/>
        <v>ü</v>
      </c>
      <c r="X38" s="329" t="str">
        <f t="shared" si="2"/>
        <v/>
      </c>
      <c r="Y38" s="329" t="str">
        <f t="shared" si="3"/>
        <v/>
      </c>
    </row>
    <row r="39" spans="1:25" ht="18.75">
      <c r="A39" s="316">
        <f t="shared" si="4"/>
        <v>32</v>
      </c>
      <c r="B39" s="316">
        <v>2</v>
      </c>
      <c r="C39" s="580"/>
      <c r="D39" s="581" t="s">
        <v>139</v>
      </c>
      <c r="E39" s="582">
        <v>920000</v>
      </c>
      <c r="F39" s="321" t="s">
        <v>1658</v>
      </c>
      <c r="G39" s="322">
        <v>1</v>
      </c>
      <c r="H39" s="323">
        <v>0</v>
      </c>
      <c r="I39" s="323">
        <v>0</v>
      </c>
      <c r="J39" s="323">
        <v>0</v>
      </c>
      <c r="K39" s="324">
        <v>0</v>
      </c>
      <c r="L39" s="322">
        <v>1</v>
      </c>
      <c r="M39" s="323">
        <v>1</v>
      </c>
      <c r="N39" s="324">
        <v>1</v>
      </c>
      <c r="O39" s="322">
        <v>0</v>
      </c>
      <c r="P39" s="323">
        <v>1</v>
      </c>
      <c r="Q39" s="324">
        <v>1</v>
      </c>
      <c r="R39" s="322">
        <v>0</v>
      </c>
      <c r="S39" s="325">
        <v>0</v>
      </c>
      <c r="T39" s="321">
        <v>0</v>
      </c>
      <c r="U39" s="330" t="s">
        <v>341</v>
      </c>
      <c r="V39" s="329" t="str">
        <f t="shared" si="0"/>
        <v/>
      </c>
      <c r="W39" s="329" t="str">
        <f t="shared" si="1"/>
        <v/>
      </c>
      <c r="X39" s="329" t="str">
        <f t="shared" si="2"/>
        <v/>
      </c>
      <c r="Y39" s="329" t="str">
        <f t="shared" si="3"/>
        <v>ü</v>
      </c>
    </row>
    <row r="40" spans="1:25" ht="18.75">
      <c r="A40" s="316">
        <f t="shared" si="4"/>
        <v>33</v>
      </c>
      <c r="B40" s="316">
        <v>2</v>
      </c>
      <c r="C40" s="580"/>
      <c r="D40" s="581" t="s">
        <v>140</v>
      </c>
      <c r="E40" s="582">
        <v>8500000</v>
      </c>
      <c r="F40" s="321" t="s">
        <v>1658</v>
      </c>
      <c r="G40" s="322">
        <v>1</v>
      </c>
      <c r="H40" s="323">
        <v>0</v>
      </c>
      <c r="I40" s="323">
        <v>0</v>
      </c>
      <c r="J40" s="323">
        <v>0</v>
      </c>
      <c r="K40" s="324">
        <v>0</v>
      </c>
      <c r="L40" s="322">
        <v>1</v>
      </c>
      <c r="M40" s="323">
        <v>1</v>
      </c>
      <c r="N40" s="324">
        <v>1</v>
      </c>
      <c r="O40" s="322">
        <v>0</v>
      </c>
      <c r="P40" s="323">
        <v>1</v>
      </c>
      <c r="Q40" s="324">
        <v>1</v>
      </c>
      <c r="R40" s="322">
        <v>0</v>
      </c>
      <c r="S40" s="325">
        <v>0</v>
      </c>
      <c r="T40" s="321">
        <v>0</v>
      </c>
      <c r="U40" s="330" t="s">
        <v>354</v>
      </c>
      <c r="V40" s="329" t="str">
        <f t="shared" ref="V40:V71" si="5">IF($F40="Y",$Z$4,"")</f>
        <v/>
      </c>
      <c r="W40" s="329" t="str">
        <f t="shared" ref="W40:W71" si="6">IF(F40="F",$Z$4,"")</f>
        <v/>
      </c>
      <c r="X40" s="329" t="str">
        <f t="shared" ref="X40:X71" si="7">IF(F40="L",$Z$4,"")</f>
        <v/>
      </c>
      <c r="Y40" s="329" t="str">
        <f t="shared" ref="Y40:Y71" si="8">IF(F40="N",$Z$4,"")</f>
        <v>ü</v>
      </c>
    </row>
    <row r="41" spans="1:25" ht="18.75">
      <c r="A41" s="316">
        <f t="shared" ref="A41:A72" si="9">A40+1</f>
        <v>34</v>
      </c>
      <c r="B41" s="316">
        <v>2</v>
      </c>
      <c r="C41" s="580"/>
      <c r="D41" s="581" t="s">
        <v>141</v>
      </c>
      <c r="E41" s="582">
        <v>4750000</v>
      </c>
      <c r="F41" s="321" t="s">
        <v>1658</v>
      </c>
      <c r="G41" s="322">
        <v>1</v>
      </c>
      <c r="H41" s="323">
        <v>0</v>
      </c>
      <c r="I41" s="323">
        <v>0</v>
      </c>
      <c r="J41" s="323">
        <v>0</v>
      </c>
      <c r="K41" s="324">
        <v>0</v>
      </c>
      <c r="L41" s="322">
        <v>1</v>
      </c>
      <c r="M41" s="323">
        <v>1</v>
      </c>
      <c r="N41" s="324">
        <v>1</v>
      </c>
      <c r="O41" s="322">
        <v>0</v>
      </c>
      <c r="P41" s="323">
        <v>1</v>
      </c>
      <c r="Q41" s="324">
        <v>1</v>
      </c>
      <c r="R41" s="322">
        <v>0</v>
      </c>
      <c r="S41" s="325">
        <v>0</v>
      </c>
      <c r="T41" s="321">
        <v>0</v>
      </c>
      <c r="U41" s="330" t="s">
        <v>341</v>
      </c>
      <c r="V41" s="329" t="str">
        <f t="shared" si="5"/>
        <v/>
      </c>
      <c r="W41" s="329" t="str">
        <f t="shared" si="6"/>
        <v/>
      </c>
      <c r="X41" s="329" t="str">
        <f t="shared" si="7"/>
        <v/>
      </c>
      <c r="Y41" s="329" t="str">
        <f t="shared" si="8"/>
        <v>ü</v>
      </c>
    </row>
    <row r="42" spans="1:25" ht="18.75">
      <c r="A42" s="316">
        <f t="shared" si="9"/>
        <v>35</v>
      </c>
      <c r="B42" s="316">
        <v>2</v>
      </c>
      <c r="C42" s="580"/>
      <c r="D42" s="581" t="s">
        <v>142</v>
      </c>
      <c r="E42" s="582">
        <v>213600</v>
      </c>
      <c r="F42" s="321" t="s">
        <v>1658</v>
      </c>
      <c r="G42" s="322">
        <v>1</v>
      </c>
      <c r="H42" s="323">
        <v>0</v>
      </c>
      <c r="I42" s="323">
        <v>0</v>
      </c>
      <c r="J42" s="323">
        <v>0</v>
      </c>
      <c r="K42" s="324">
        <v>0</v>
      </c>
      <c r="L42" s="322">
        <v>1</v>
      </c>
      <c r="M42" s="323">
        <v>1</v>
      </c>
      <c r="N42" s="324">
        <v>1</v>
      </c>
      <c r="O42" s="322">
        <v>0</v>
      </c>
      <c r="P42" s="323">
        <v>1</v>
      </c>
      <c r="Q42" s="324">
        <v>1</v>
      </c>
      <c r="R42" s="322">
        <v>0</v>
      </c>
      <c r="S42" s="325">
        <v>0</v>
      </c>
      <c r="T42" s="321">
        <v>0</v>
      </c>
      <c r="U42" s="330" t="s">
        <v>1655</v>
      </c>
      <c r="V42" s="329" t="str">
        <f t="shared" si="5"/>
        <v/>
      </c>
      <c r="W42" s="329" t="str">
        <f t="shared" si="6"/>
        <v/>
      </c>
      <c r="X42" s="329" t="str">
        <f t="shared" si="7"/>
        <v/>
      </c>
      <c r="Y42" s="329" t="str">
        <f t="shared" si="8"/>
        <v>ü</v>
      </c>
    </row>
    <row r="43" spans="1:25" ht="18.75">
      <c r="A43" s="316">
        <f t="shared" si="9"/>
        <v>36</v>
      </c>
      <c r="B43" s="316">
        <v>2</v>
      </c>
      <c r="C43" s="580"/>
      <c r="D43" s="581" t="s">
        <v>143</v>
      </c>
      <c r="E43" s="582">
        <v>35000</v>
      </c>
      <c r="F43" s="321" t="s">
        <v>1658</v>
      </c>
      <c r="G43" s="322">
        <v>1</v>
      </c>
      <c r="H43" s="323">
        <v>0</v>
      </c>
      <c r="I43" s="323">
        <v>0</v>
      </c>
      <c r="J43" s="323">
        <v>0</v>
      </c>
      <c r="K43" s="324">
        <v>0</v>
      </c>
      <c r="L43" s="322">
        <v>1</v>
      </c>
      <c r="M43" s="323">
        <v>1</v>
      </c>
      <c r="N43" s="324">
        <v>1</v>
      </c>
      <c r="O43" s="322">
        <v>0</v>
      </c>
      <c r="P43" s="323">
        <v>1</v>
      </c>
      <c r="Q43" s="324">
        <v>1</v>
      </c>
      <c r="R43" s="322">
        <v>0</v>
      </c>
      <c r="S43" s="325">
        <v>0</v>
      </c>
      <c r="T43" s="321">
        <v>0</v>
      </c>
      <c r="U43" s="330" t="s">
        <v>1655</v>
      </c>
      <c r="V43" s="329" t="str">
        <f t="shared" si="5"/>
        <v/>
      </c>
      <c r="W43" s="329" t="str">
        <f t="shared" si="6"/>
        <v/>
      </c>
      <c r="X43" s="329" t="str">
        <f t="shared" si="7"/>
        <v/>
      </c>
      <c r="Y43" s="329" t="str">
        <f t="shared" si="8"/>
        <v>ü</v>
      </c>
    </row>
    <row r="44" spans="1:25" ht="18.75">
      <c r="A44" s="316">
        <f t="shared" si="9"/>
        <v>37</v>
      </c>
      <c r="B44" s="316">
        <v>2</v>
      </c>
      <c r="C44" s="580"/>
      <c r="D44" s="581" t="s">
        <v>144</v>
      </c>
      <c r="E44" s="582">
        <v>55000</v>
      </c>
      <c r="F44" s="321" t="s">
        <v>1658</v>
      </c>
      <c r="G44" s="322">
        <v>1</v>
      </c>
      <c r="H44" s="323">
        <v>0</v>
      </c>
      <c r="I44" s="323">
        <v>0</v>
      </c>
      <c r="J44" s="323">
        <v>0</v>
      </c>
      <c r="K44" s="324">
        <v>0</v>
      </c>
      <c r="L44" s="322">
        <v>1</v>
      </c>
      <c r="M44" s="323">
        <v>1</v>
      </c>
      <c r="N44" s="324">
        <v>1</v>
      </c>
      <c r="O44" s="322">
        <v>0</v>
      </c>
      <c r="P44" s="323">
        <v>1</v>
      </c>
      <c r="Q44" s="324">
        <v>1</v>
      </c>
      <c r="R44" s="322">
        <v>0</v>
      </c>
      <c r="S44" s="325">
        <v>0</v>
      </c>
      <c r="T44" s="321">
        <v>0</v>
      </c>
      <c r="U44" s="330" t="s">
        <v>1655</v>
      </c>
      <c r="V44" s="329" t="str">
        <f t="shared" si="5"/>
        <v/>
      </c>
      <c r="W44" s="329" t="str">
        <f t="shared" si="6"/>
        <v/>
      </c>
      <c r="X44" s="329" t="str">
        <f t="shared" si="7"/>
        <v/>
      </c>
      <c r="Y44" s="329" t="str">
        <f t="shared" si="8"/>
        <v>ü</v>
      </c>
    </row>
    <row r="45" spans="1:25" ht="18.75">
      <c r="A45" s="316">
        <f t="shared" si="9"/>
        <v>38</v>
      </c>
      <c r="B45" s="316">
        <v>2</v>
      </c>
      <c r="C45" s="580"/>
      <c r="D45" s="581" t="s">
        <v>145</v>
      </c>
      <c r="E45" s="582">
        <v>614000</v>
      </c>
      <c r="F45" s="321" t="s">
        <v>1658</v>
      </c>
      <c r="G45" s="322">
        <v>1</v>
      </c>
      <c r="H45" s="323">
        <v>0</v>
      </c>
      <c r="I45" s="323">
        <v>0</v>
      </c>
      <c r="J45" s="323">
        <v>0</v>
      </c>
      <c r="K45" s="324">
        <v>0</v>
      </c>
      <c r="L45" s="322">
        <v>1</v>
      </c>
      <c r="M45" s="323">
        <v>1</v>
      </c>
      <c r="N45" s="324">
        <v>1</v>
      </c>
      <c r="O45" s="322">
        <v>0</v>
      </c>
      <c r="P45" s="323">
        <v>1</v>
      </c>
      <c r="Q45" s="324">
        <v>1</v>
      </c>
      <c r="R45" s="322">
        <v>0</v>
      </c>
      <c r="S45" s="325">
        <v>0</v>
      </c>
      <c r="T45" s="321">
        <v>0</v>
      </c>
      <c r="U45" s="330" t="s">
        <v>1655</v>
      </c>
      <c r="V45" s="329" t="str">
        <f t="shared" si="5"/>
        <v/>
      </c>
      <c r="W45" s="329" t="str">
        <f t="shared" si="6"/>
        <v/>
      </c>
      <c r="X45" s="329" t="str">
        <f t="shared" si="7"/>
        <v/>
      </c>
      <c r="Y45" s="329" t="str">
        <f t="shared" si="8"/>
        <v>ü</v>
      </c>
    </row>
    <row r="46" spans="1:25" ht="32.25">
      <c r="A46" s="316">
        <f t="shared" si="9"/>
        <v>39</v>
      </c>
      <c r="B46" s="316">
        <v>2</v>
      </c>
      <c r="C46" s="580"/>
      <c r="D46" s="581" t="s">
        <v>146</v>
      </c>
      <c r="E46" s="582">
        <v>2022700</v>
      </c>
      <c r="F46" s="321" t="s">
        <v>1657</v>
      </c>
      <c r="G46" s="322">
        <v>1</v>
      </c>
      <c r="H46" s="323">
        <v>1</v>
      </c>
      <c r="I46" s="323">
        <v>1</v>
      </c>
      <c r="J46" s="323">
        <v>0</v>
      </c>
      <c r="K46" s="324">
        <v>0</v>
      </c>
      <c r="L46" s="322">
        <v>1</v>
      </c>
      <c r="M46" s="323">
        <v>1</v>
      </c>
      <c r="N46" s="324">
        <v>1</v>
      </c>
      <c r="O46" s="322">
        <v>0</v>
      </c>
      <c r="P46" s="323">
        <v>1</v>
      </c>
      <c r="Q46" s="324">
        <v>1</v>
      </c>
      <c r="R46" s="322">
        <v>1</v>
      </c>
      <c r="S46" s="325">
        <v>1</v>
      </c>
      <c r="T46" s="321">
        <v>1</v>
      </c>
      <c r="U46" s="583" t="s">
        <v>351</v>
      </c>
      <c r="V46" s="329" t="str">
        <f t="shared" si="5"/>
        <v/>
      </c>
      <c r="W46" s="329" t="str">
        <f t="shared" si="6"/>
        <v>ü</v>
      </c>
      <c r="X46" s="329" t="str">
        <f t="shared" si="7"/>
        <v/>
      </c>
      <c r="Y46" s="329" t="str">
        <f t="shared" si="8"/>
        <v/>
      </c>
    </row>
    <row r="47" spans="1:25" ht="18.75">
      <c r="A47" s="316">
        <f t="shared" si="9"/>
        <v>40</v>
      </c>
      <c r="B47" s="316">
        <v>2</v>
      </c>
      <c r="C47" s="580"/>
      <c r="D47" s="581" t="s">
        <v>147</v>
      </c>
      <c r="E47" s="582">
        <v>1108000</v>
      </c>
      <c r="F47" s="321" t="s">
        <v>1658</v>
      </c>
      <c r="G47" s="322">
        <v>1</v>
      </c>
      <c r="H47" s="323">
        <v>0</v>
      </c>
      <c r="I47" s="323">
        <v>0</v>
      </c>
      <c r="J47" s="323">
        <v>0</v>
      </c>
      <c r="K47" s="324">
        <v>0</v>
      </c>
      <c r="L47" s="322">
        <v>1</v>
      </c>
      <c r="M47" s="323">
        <v>1</v>
      </c>
      <c r="N47" s="324">
        <v>1</v>
      </c>
      <c r="O47" s="322">
        <v>0</v>
      </c>
      <c r="P47" s="323">
        <v>1</v>
      </c>
      <c r="Q47" s="324">
        <v>1</v>
      </c>
      <c r="R47" s="322">
        <v>0</v>
      </c>
      <c r="S47" s="325">
        <v>0</v>
      </c>
      <c r="T47" s="321">
        <v>0</v>
      </c>
      <c r="U47" s="330" t="s">
        <v>1655</v>
      </c>
      <c r="V47" s="329" t="str">
        <f t="shared" si="5"/>
        <v/>
      </c>
      <c r="W47" s="329" t="str">
        <f t="shared" si="6"/>
        <v/>
      </c>
      <c r="X47" s="329" t="str">
        <f t="shared" si="7"/>
        <v/>
      </c>
      <c r="Y47" s="329" t="str">
        <f t="shared" si="8"/>
        <v>ü</v>
      </c>
    </row>
    <row r="48" spans="1:25" ht="18.75">
      <c r="A48" s="316">
        <f t="shared" si="9"/>
        <v>41</v>
      </c>
      <c r="B48" s="316">
        <v>2</v>
      </c>
      <c r="C48" s="580"/>
      <c r="D48" s="581" t="s">
        <v>148</v>
      </c>
      <c r="E48" s="582">
        <v>2990560</v>
      </c>
      <c r="F48" s="321" t="s">
        <v>1658</v>
      </c>
      <c r="G48" s="322">
        <v>1</v>
      </c>
      <c r="H48" s="323">
        <v>0</v>
      </c>
      <c r="I48" s="323">
        <v>0</v>
      </c>
      <c r="J48" s="323">
        <v>0</v>
      </c>
      <c r="K48" s="324">
        <v>0</v>
      </c>
      <c r="L48" s="322">
        <v>1</v>
      </c>
      <c r="M48" s="323">
        <v>1</v>
      </c>
      <c r="N48" s="324">
        <v>1</v>
      </c>
      <c r="O48" s="322">
        <v>0</v>
      </c>
      <c r="P48" s="323">
        <v>1</v>
      </c>
      <c r="Q48" s="324">
        <v>1</v>
      </c>
      <c r="R48" s="322">
        <v>0</v>
      </c>
      <c r="S48" s="325">
        <v>0</v>
      </c>
      <c r="T48" s="321">
        <v>0</v>
      </c>
      <c r="U48" s="330" t="s">
        <v>355</v>
      </c>
      <c r="V48" s="329" t="str">
        <f t="shared" si="5"/>
        <v/>
      </c>
      <c r="W48" s="329" t="str">
        <f t="shared" si="6"/>
        <v/>
      </c>
      <c r="X48" s="329" t="str">
        <f t="shared" si="7"/>
        <v/>
      </c>
      <c r="Y48" s="329" t="str">
        <f t="shared" si="8"/>
        <v>ü</v>
      </c>
    </row>
    <row r="49" spans="1:25" ht="37.5">
      <c r="A49" s="316">
        <f t="shared" si="9"/>
        <v>42</v>
      </c>
      <c r="B49" s="316">
        <v>2</v>
      </c>
      <c r="C49" s="580"/>
      <c r="D49" s="581" t="s">
        <v>149</v>
      </c>
      <c r="E49" s="582">
        <v>998800</v>
      </c>
      <c r="F49" s="321" t="s">
        <v>1658</v>
      </c>
      <c r="G49" s="322">
        <v>1</v>
      </c>
      <c r="H49" s="323">
        <v>0</v>
      </c>
      <c r="I49" s="323">
        <v>0</v>
      </c>
      <c r="J49" s="323">
        <v>0</v>
      </c>
      <c r="K49" s="324">
        <v>0</v>
      </c>
      <c r="L49" s="322">
        <v>1</v>
      </c>
      <c r="M49" s="323">
        <v>1</v>
      </c>
      <c r="N49" s="324">
        <v>1</v>
      </c>
      <c r="O49" s="322">
        <v>0</v>
      </c>
      <c r="P49" s="323">
        <v>1</v>
      </c>
      <c r="Q49" s="324">
        <v>1</v>
      </c>
      <c r="R49" s="322">
        <v>0</v>
      </c>
      <c r="S49" s="325">
        <v>0</v>
      </c>
      <c r="T49" s="321">
        <v>0</v>
      </c>
      <c r="U49" s="330" t="s">
        <v>355</v>
      </c>
      <c r="V49" s="329" t="str">
        <f t="shared" si="5"/>
        <v/>
      </c>
      <c r="W49" s="329" t="str">
        <f t="shared" si="6"/>
        <v/>
      </c>
      <c r="X49" s="329" t="str">
        <f t="shared" si="7"/>
        <v/>
      </c>
      <c r="Y49" s="329" t="str">
        <f t="shared" si="8"/>
        <v>ü</v>
      </c>
    </row>
    <row r="50" spans="1:25" ht="18.75">
      <c r="A50" s="316">
        <f t="shared" si="9"/>
        <v>43</v>
      </c>
      <c r="B50" s="316">
        <v>2</v>
      </c>
      <c r="C50" s="580"/>
      <c r="D50" s="585" t="s">
        <v>1222</v>
      </c>
      <c r="E50" s="586">
        <v>105000</v>
      </c>
      <c r="F50" s="321" t="s">
        <v>1658</v>
      </c>
      <c r="G50" s="322">
        <v>1</v>
      </c>
      <c r="H50" s="323">
        <v>0</v>
      </c>
      <c r="I50" s="323">
        <v>0</v>
      </c>
      <c r="J50" s="323">
        <v>0</v>
      </c>
      <c r="K50" s="324">
        <v>0</v>
      </c>
      <c r="L50" s="322">
        <v>1</v>
      </c>
      <c r="M50" s="323">
        <v>1</v>
      </c>
      <c r="N50" s="324">
        <v>1</v>
      </c>
      <c r="O50" s="322">
        <v>0</v>
      </c>
      <c r="P50" s="323">
        <v>1</v>
      </c>
      <c r="Q50" s="324">
        <v>1</v>
      </c>
      <c r="R50" s="322">
        <v>0</v>
      </c>
      <c r="S50" s="325">
        <v>0</v>
      </c>
      <c r="T50" s="321">
        <v>0</v>
      </c>
      <c r="U50" s="330" t="s">
        <v>1655</v>
      </c>
      <c r="V50" s="329" t="str">
        <f t="shared" si="5"/>
        <v/>
      </c>
      <c r="W50" s="329" t="str">
        <f t="shared" si="6"/>
        <v/>
      </c>
      <c r="X50" s="329" t="str">
        <f t="shared" si="7"/>
        <v/>
      </c>
      <c r="Y50" s="329" t="str">
        <f t="shared" si="8"/>
        <v>ü</v>
      </c>
    </row>
    <row r="51" spans="1:25" ht="28.5">
      <c r="A51" s="316">
        <f t="shared" si="9"/>
        <v>44</v>
      </c>
      <c r="B51" s="316">
        <v>3</v>
      </c>
      <c r="C51" s="580" t="s">
        <v>150</v>
      </c>
      <c r="D51" s="581" t="s">
        <v>151</v>
      </c>
      <c r="E51" s="582">
        <v>14000000</v>
      </c>
      <c r="F51" s="321" t="s">
        <v>1658</v>
      </c>
      <c r="G51" s="322">
        <v>1</v>
      </c>
      <c r="H51" s="323">
        <v>0</v>
      </c>
      <c r="I51" s="323">
        <v>0</v>
      </c>
      <c r="J51" s="323">
        <v>0</v>
      </c>
      <c r="K51" s="324">
        <v>0</v>
      </c>
      <c r="L51" s="322">
        <v>1</v>
      </c>
      <c r="M51" s="323">
        <v>1</v>
      </c>
      <c r="N51" s="324">
        <v>1</v>
      </c>
      <c r="O51" s="322">
        <v>0</v>
      </c>
      <c r="P51" s="323">
        <v>1</v>
      </c>
      <c r="Q51" s="324">
        <v>1</v>
      </c>
      <c r="R51" s="322">
        <v>0</v>
      </c>
      <c r="S51" s="325">
        <v>0</v>
      </c>
      <c r="T51" s="321">
        <v>0</v>
      </c>
      <c r="U51" s="330" t="s">
        <v>357</v>
      </c>
      <c r="V51" s="329" t="str">
        <f t="shared" si="5"/>
        <v/>
      </c>
      <c r="W51" s="329" t="str">
        <f t="shared" si="6"/>
        <v/>
      </c>
      <c r="X51" s="329" t="str">
        <f t="shared" si="7"/>
        <v/>
      </c>
      <c r="Y51" s="329" t="str">
        <f t="shared" si="8"/>
        <v>ü</v>
      </c>
    </row>
    <row r="52" spans="1:25" ht="18.75">
      <c r="A52" s="316">
        <f t="shared" si="9"/>
        <v>45</v>
      </c>
      <c r="B52" s="316">
        <v>3</v>
      </c>
      <c r="C52" s="580"/>
      <c r="D52" s="581" t="s">
        <v>152</v>
      </c>
      <c r="E52" s="582">
        <v>395600</v>
      </c>
      <c r="F52" s="321" t="s">
        <v>1658</v>
      </c>
      <c r="G52" s="322">
        <v>1</v>
      </c>
      <c r="H52" s="323">
        <v>0</v>
      </c>
      <c r="I52" s="323">
        <v>0</v>
      </c>
      <c r="J52" s="323">
        <v>0</v>
      </c>
      <c r="K52" s="324">
        <v>0</v>
      </c>
      <c r="L52" s="322">
        <v>1</v>
      </c>
      <c r="M52" s="323">
        <v>1</v>
      </c>
      <c r="N52" s="324">
        <v>1</v>
      </c>
      <c r="O52" s="322">
        <v>0</v>
      </c>
      <c r="P52" s="323">
        <v>1</v>
      </c>
      <c r="Q52" s="324">
        <v>1</v>
      </c>
      <c r="R52" s="322">
        <v>0</v>
      </c>
      <c r="S52" s="325">
        <v>0</v>
      </c>
      <c r="T52" s="321">
        <v>0</v>
      </c>
      <c r="U52" s="330" t="s">
        <v>1655</v>
      </c>
      <c r="V52" s="329" t="str">
        <f t="shared" si="5"/>
        <v/>
      </c>
      <c r="W52" s="329" t="str">
        <f t="shared" si="6"/>
        <v/>
      </c>
      <c r="X52" s="329" t="str">
        <f t="shared" si="7"/>
        <v/>
      </c>
      <c r="Y52" s="329" t="str">
        <f t="shared" si="8"/>
        <v>ü</v>
      </c>
    </row>
    <row r="53" spans="1:25" ht="37.5">
      <c r="A53" s="316">
        <f t="shared" si="9"/>
        <v>46</v>
      </c>
      <c r="B53" s="316">
        <v>3</v>
      </c>
      <c r="C53" s="580"/>
      <c r="D53" s="581" t="s">
        <v>102</v>
      </c>
      <c r="E53" s="582">
        <v>1235700</v>
      </c>
      <c r="F53" s="321" t="s">
        <v>1659</v>
      </c>
      <c r="G53" s="322">
        <v>1</v>
      </c>
      <c r="H53" s="323">
        <v>1</v>
      </c>
      <c r="I53" s="323">
        <v>0</v>
      </c>
      <c r="J53" s="323">
        <v>0</v>
      </c>
      <c r="K53" s="324">
        <v>0</v>
      </c>
      <c r="L53" s="322">
        <v>1</v>
      </c>
      <c r="M53" s="323">
        <v>1</v>
      </c>
      <c r="N53" s="324">
        <v>1</v>
      </c>
      <c r="O53" s="322">
        <v>0</v>
      </c>
      <c r="P53" s="323">
        <v>1</v>
      </c>
      <c r="Q53" s="324">
        <v>1</v>
      </c>
      <c r="R53" s="322">
        <v>1</v>
      </c>
      <c r="S53" s="325">
        <v>1</v>
      </c>
      <c r="T53" s="321">
        <v>1</v>
      </c>
      <c r="U53" s="583" t="s">
        <v>1351</v>
      </c>
      <c r="V53" s="329" t="str">
        <f t="shared" si="5"/>
        <v>ü</v>
      </c>
      <c r="W53" s="329" t="str">
        <f t="shared" si="6"/>
        <v/>
      </c>
      <c r="X53" s="329" t="str">
        <f t="shared" si="7"/>
        <v/>
      </c>
      <c r="Y53" s="329" t="str">
        <f t="shared" si="8"/>
        <v/>
      </c>
    </row>
    <row r="54" spans="1:25" ht="18.75">
      <c r="A54" s="316">
        <f t="shared" si="9"/>
        <v>47</v>
      </c>
      <c r="B54" s="316">
        <v>3</v>
      </c>
      <c r="C54" s="580"/>
      <c r="D54" s="581" t="s">
        <v>103</v>
      </c>
      <c r="E54" s="582">
        <v>400000</v>
      </c>
      <c r="F54" s="321" t="s">
        <v>1658</v>
      </c>
      <c r="G54" s="322">
        <v>1</v>
      </c>
      <c r="H54" s="323">
        <v>0</v>
      </c>
      <c r="I54" s="323">
        <v>0</v>
      </c>
      <c r="J54" s="323">
        <v>0</v>
      </c>
      <c r="K54" s="324">
        <v>0</v>
      </c>
      <c r="L54" s="322">
        <v>1</v>
      </c>
      <c r="M54" s="323">
        <v>1</v>
      </c>
      <c r="N54" s="324">
        <v>0</v>
      </c>
      <c r="O54" s="322">
        <v>0</v>
      </c>
      <c r="P54" s="323">
        <v>1</v>
      </c>
      <c r="Q54" s="324">
        <v>1</v>
      </c>
      <c r="R54" s="322">
        <v>0</v>
      </c>
      <c r="S54" s="325">
        <v>0</v>
      </c>
      <c r="T54" s="321">
        <v>0</v>
      </c>
      <c r="U54" s="330" t="s">
        <v>358</v>
      </c>
      <c r="V54" s="329" t="str">
        <f t="shared" si="5"/>
        <v/>
      </c>
      <c r="W54" s="329" t="str">
        <f t="shared" si="6"/>
        <v/>
      </c>
      <c r="X54" s="329" t="str">
        <f t="shared" si="7"/>
        <v/>
      </c>
      <c r="Y54" s="329" t="str">
        <f t="shared" si="8"/>
        <v>ü</v>
      </c>
    </row>
    <row r="55" spans="1:25" ht="37.5">
      <c r="A55" s="316">
        <f t="shared" si="9"/>
        <v>48</v>
      </c>
      <c r="B55" s="316">
        <v>3</v>
      </c>
      <c r="C55" s="580"/>
      <c r="D55" s="585" t="s">
        <v>104</v>
      </c>
      <c r="E55" s="586">
        <v>1000000</v>
      </c>
      <c r="F55" s="321" t="s">
        <v>1659</v>
      </c>
      <c r="G55" s="322">
        <v>1</v>
      </c>
      <c r="H55" s="323">
        <v>1</v>
      </c>
      <c r="I55" s="323">
        <v>0</v>
      </c>
      <c r="J55" s="323">
        <v>0</v>
      </c>
      <c r="K55" s="324">
        <v>0</v>
      </c>
      <c r="L55" s="322">
        <v>1</v>
      </c>
      <c r="M55" s="323">
        <v>1</v>
      </c>
      <c r="N55" s="324">
        <v>1</v>
      </c>
      <c r="O55" s="322">
        <v>0</v>
      </c>
      <c r="P55" s="323">
        <v>1</v>
      </c>
      <c r="Q55" s="324">
        <v>1</v>
      </c>
      <c r="R55" s="322">
        <v>1</v>
      </c>
      <c r="S55" s="325">
        <v>1</v>
      </c>
      <c r="T55" s="321">
        <v>1</v>
      </c>
      <c r="U55" s="583" t="s">
        <v>576</v>
      </c>
      <c r="V55" s="329" t="str">
        <f t="shared" si="5"/>
        <v>ü</v>
      </c>
      <c r="W55" s="329" t="str">
        <f t="shared" si="6"/>
        <v/>
      </c>
      <c r="X55" s="329" t="str">
        <f t="shared" si="7"/>
        <v/>
      </c>
      <c r="Y55" s="329" t="str">
        <f t="shared" si="8"/>
        <v/>
      </c>
    </row>
    <row r="56" spans="1:25" ht="37.5">
      <c r="A56" s="316">
        <f t="shared" si="9"/>
        <v>49</v>
      </c>
      <c r="B56" s="316">
        <v>3</v>
      </c>
      <c r="C56" s="580"/>
      <c r="D56" s="581" t="s">
        <v>105</v>
      </c>
      <c r="E56" s="582">
        <v>225500</v>
      </c>
      <c r="F56" s="321" t="s">
        <v>1659</v>
      </c>
      <c r="G56" s="322">
        <v>1</v>
      </c>
      <c r="H56" s="323">
        <v>1</v>
      </c>
      <c r="I56" s="323">
        <v>0</v>
      </c>
      <c r="J56" s="323">
        <v>0</v>
      </c>
      <c r="K56" s="324">
        <v>0</v>
      </c>
      <c r="L56" s="322">
        <v>1</v>
      </c>
      <c r="M56" s="323">
        <v>1</v>
      </c>
      <c r="N56" s="324">
        <v>1</v>
      </c>
      <c r="O56" s="322">
        <v>0</v>
      </c>
      <c r="P56" s="323">
        <v>1</v>
      </c>
      <c r="Q56" s="324">
        <v>1</v>
      </c>
      <c r="R56" s="322">
        <v>1</v>
      </c>
      <c r="S56" s="325">
        <v>1</v>
      </c>
      <c r="T56" s="321">
        <v>1</v>
      </c>
      <c r="U56" s="583" t="s">
        <v>356</v>
      </c>
      <c r="V56" s="329" t="str">
        <f t="shared" si="5"/>
        <v>ü</v>
      </c>
      <c r="W56" s="329" t="str">
        <f t="shared" si="6"/>
        <v/>
      </c>
      <c r="X56" s="329" t="str">
        <f t="shared" si="7"/>
        <v/>
      </c>
      <c r="Y56" s="329" t="str">
        <f t="shared" si="8"/>
        <v/>
      </c>
    </row>
    <row r="57" spans="1:25" ht="37.5">
      <c r="A57" s="316">
        <f t="shared" si="9"/>
        <v>50</v>
      </c>
      <c r="B57" s="316">
        <v>3</v>
      </c>
      <c r="C57" s="580"/>
      <c r="D57" s="581" t="s">
        <v>106</v>
      </c>
      <c r="E57" s="582">
        <v>4100000</v>
      </c>
      <c r="F57" s="321" t="s">
        <v>1657</v>
      </c>
      <c r="G57" s="322">
        <v>1</v>
      </c>
      <c r="H57" s="323">
        <v>1</v>
      </c>
      <c r="I57" s="323">
        <v>0</v>
      </c>
      <c r="J57" s="323">
        <v>0</v>
      </c>
      <c r="K57" s="324">
        <v>0</v>
      </c>
      <c r="L57" s="322">
        <v>1</v>
      </c>
      <c r="M57" s="323">
        <v>1</v>
      </c>
      <c r="N57" s="324">
        <v>1</v>
      </c>
      <c r="O57" s="322">
        <v>0</v>
      </c>
      <c r="P57" s="323">
        <v>1</v>
      </c>
      <c r="Q57" s="324">
        <v>1</v>
      </c>
      <c r="R57" s="322">
        <v>1</v>
      </c>
      <c r="S57" s="325">
        <v>1</v>
      </c>
      <c r="T57" s="321">
        <v>1</v>
      </c>
      <c r="U57" s="583" t="s">
        <v>351</v>
      </c>
      <c r="V57" s="329" t="str">
        <f t="shared" si="5"/>
        <v/>
      </c>
      <c r="W57" s="329" t="str">
        <f t="shared" si="6"/>
        <v>ü</v>
      </c>
      <c r="X57" s="329" t="str">
        <f t="shared" si="7"/>
        <v/>
      </c>
      <c r="Y57" s="329" t="str">
        <f t="shared" si="8"/>
        <v/>
      </c>
    </row>
    <row r="58" spans="1:25" ht="37.5">
      <c r="A58" s="316">
        <f t="shared" si="9"/>
        <v>51</v>
      </c>
      <c r="B58" s="316">
        <v>3</v>
      </c>
      <c r="C58" s="580"/>
      <c r="D58" s="581" t="s">
        <v>107</v>
      </c>
      <c r="E58" s="582">
        <v>3100000</v>
      </c>
      <c r="F58" s="321" t="s">
        <v>1659</v>
      </c>
      <c r="G58" s="322">
        <v>1</v>
      </c>
      <c r="H58" s="323">
        <v>1</v>
      </c>
      <c r="I58" s="323">
        <v>0</v>
      </c>
      <c r="J58" s="323">
        <v>0</v>
      </c>
      <c r="K58" s="324">
        <v>0</v>
      </c>
      <c r="L58" s="322">
        <v>1</v>
      </c>
      <c r="M58" s="323">
        <v>1</v>
      </c>
      <c r="N58" s="324">
        <v>1</v>
      </c>
      <c r="O58" s="322">
        <v>0</v>
      </c>
      <c r="P58" s="323">
        <v>1</v>
      </c>
      <c r="Q58" s="324">
        <v>1</v>
      </c>
      <c r="R58" s="322">
        <v>1</v>
      </c>
      <c r="S58" s="325">
        <v>1</v>
      </c>
      <c r="T58" s="321">
        <v>1</v>
      </c>
      <c r="U58" s="583" t="s">
        <v>359</v>
      </c>
      <c r="V58" s="329" t="str">
        <f t="shared" si="5"/>
        <v>ü</v>
      </c>
      <c r="W58" s="329" t="str">
        <f t="shared" si="6"/>
        <v/>
      </c>
      <c r="X58" s="329" t="str">
        <f t="shared" si="7"/>
        <v/>
      </c>
      <c r="Y58" s="329" t="str">
        <f t="shared" si="8"/>
        <v/>
      </c>
    </row>
    <row r="59" spans="1:25" ht="32.25">
      <c r="A59" s="316">
        <f t="shared" si="9"/>
        <v>52</v>
      </c>
      <c r="B59" s="316">
        <v>3</v>
      </c>
      <c r="C59" s="580"/>
      <c r="D59" s="581" t="s">
        <v>1223</v>
      </c>
      <c r="E59" s="582">
        <v>468684</v>
      </c>
      <c r="F59" s="321" t="s">
        <v>1659</v>
      </c>
      <c r="G59" s="322">
        <v>1</v>
      </c>
      <c r="H59" s="323">
        <v>1</v>
      </c>
      <c r="I59" s="323">
        <v>0</v>
      </c>
      <c r="J59" s="323">
        <v>0</v>
      </c>
      <c r="K59" s="324">
        <v>0</v>
      </c>
      <c r="L59" s="322">
        <v>1</v>
      </c>
      <c r="M59" s="323">
        <v>1</v>
      </c>
      <c r="N59" s="324">
        <v>1</v>
      </c>
      <c r="O59" s="322">
        <v>0</v>
      </c>
      <c r="P59" s="323">
        <v>1</v>
      </c>
      <c r="Q59" s="324">
        <v>1</v>
      </c>
      <c r="R59" s="322">
        <v>1</v>
      </c>
      <c r="S59" s="325">
        <v>1</v>
      </c>
      <c r="T59" s="321">
        <v>1</v>
      </c>
      <c r="U59" s="583" t="s">
        <v>359</v>
      </c>
      <c r="V59" s="329" t="str">
        <f t="shared" si="5"/>
        <v>ü</v>
      </c>
      <c r="W59" s="329" t="str">
        <f t="shared" si="6"/>
        <v/>
      </c>
      <c r="X59" s="329" t="str">
        <f t="shared" si="7"/>
        <v/>
      </c>
      <c r="Y59" s="329" t="str">
        <f t="shared" si="8"/>
        <v/>
      </c>
    </row>
    <row r="60" spans="1:25" ht="18.75">
      <c r="A60" s="316">
        <f t="shared" si="9"/>
        <v>53</v>
      </c>
      <c r="B60" s="316">
        <v>3</v>
      </c>
      <c r="C60" s="580"/>
      <c r="D60" s="585" t="s">
        <v>108</v>
      </c>
      <c r="E60" s="586">
        <v>5000000</v>
      </c>
      <c r="F60" s="321" t="s">
        <v>1658</v>
      </c>
      <c r="G60" s="322">
        <v>1</v>
      </c>
      <c r="H60" s="323">
        <v>0</v>
      </c>
      <c r="I60" s="323">
        <v>0</v>
      </c>
      <c r="J60" s="323">
        <v>0</v>
      </c>
      <c r="K60" s="324">
        <v>0</v>
      </c>
      <c r="L60" s="322">
        <v>1</v>
      </c>
      <c r="M60" s="323">
        <v>1</v>
      </c>
      <c r="N60" s="324">
        <v>1</v>
      </c>
      <c r="O60" s="322">
        <v>0</v>
      </c>
      <c r="P60" s="323">
        <v>1</v>
      </c>
      <c r="Q60" s="324">
        <v>1</v>
      </c>
      <c r="R60" s="322">
        <v>0</v>
      </c>
      <c r="S60" s="325">
        <v>0</v>
      </c>
      <c r="T60" s="321">
        <v>0</v>
      </c>
      <c r="U60" s="330" t="s">
        <v>1655</v>
      </c>
      <c r="V60" s="329" t="str">
        <f t="shared" si="5"/>
        <v/>
      </c>
      <c r="W60" s="329" t="str">
        <f t="shared" si="6"/>
        <v/>
      </c>
      <c r="X60" s="329" t="str">
        <f t="shared" si="7"/>
        <v/>
      </c>
      <c r="Y60" s="329" t="str">
        <f t="shared" si="8"/>
        <v>ü</v>
      </c>
    </row>
    <row r="61" spans="1:25" ht="18.75">
      <c r="A61" s="316">
        <f t="shared" si="9"/>
        <v>54</v>
      </c>
      <c r="B61" s="316">
        <v>3</v>
      </c>
      <c r="C61" s="580"/>
      <c r="D61" s="581" t="s">
        <v>109</v>
      </c>
      <c r="E61" s="582">
        <v>15750000</v>
      </c>
      <c r="F61" s="321" t="s">
        <v>1659</v>
      </c>
      <c r="G61" s="322">
        <v>1</v>
      </c>
      <c r="H61" s="323">
        <v>1</v>
      </c>
      <c r="I61" s="323">
        <v>0</v>
      </c>
      <c r="J61" s="323">
        <v>0</v>
      </c>
      <c r="K61" s="324">
        <v>0</v>
      </c>
      <c r="L61" s="322">
        <v>1</v>
      </c>
      <c r="M61" s="323">
        <v>1</v>
      </c>
      <c r="N61" s="324">
        <v>1</v>
      </c>
      <c r="O61" s="322">
        <v>0</v>
      </c>
      <c r="P61" s="323">
        <v>1</v>
      </c>
      <c r="Q61" s="324">
        <v>1</v>
      </c>
      <c r="R61" s="322">
        <v>1</v>
      </c>
      <c r="S61" s="325">
        <v>1</v>
      </c>
      <c r="T61" s="321">
        <v>1</v>
      </c>
      <c r="U61" s="583" t="s">
        <v>1351</v>
      </c>
      <c r="V61" s="329" t="str">
        <f t="shared" si="5"/>
        <v>ü</v>
      </c>
      <c r="W61" s="329" t="str">
        <f t="shared" si="6"/>
        <v/>
      </c>
      <c r="X61" s="329" t="str">
        <f t="shared" si="7"/>
        <v/>
      </c>
      <c r="Y61" s="329" t="str">
        <f t="shared" si="8"/>
        <v/>
      </c>
    </row>
    <row r="62" spans="1:25" ht="18.75">
      <c r="A62" s="316">
        <f t="shared" si="9"/>
        <v>55</v>
      </c>
      <c r="B62" s="316">
        <v>3</v>
      </c>
      <c r="C62" s="580"/>
      <c r="D62" s="581" t="s">
        <v>110</v>
      </c>
      <c r="E62" s="582">
        <v>450000</v>
      </c>
      <c r="F62" s="321" t="s">
        <v>1659</v>
      </c>
      <c r="G62" s="322">
        <v>1</v>
      </c>
      <c r="H62" s="323">
        <v>1</v>
      </c>
      <c r="I62" s="323">
        <v>0</v>
      </c>
      <c r="J62" s="323">
        <v>0</v>
      </c>
      <c r="K62" s="324">
        <v>0</v>
      </c>
      <c r="L62" s="322">
        <v>1</v>
      </c>
      <c r="M62" s="323">
        <v>1</v>
      </c>
      <c r="N62" s="324">
        <v>1</v>
      </c>
      <c r="O62" s="322">
        <v>0</v>
      </c>
      <c r="P62" s="323">
        <v>1</v>
      </c>
      <c r="Q62" s="324">
        <v>1</v>
      </c>
      <c r="R62" s="322">
        <v>1</v>
      </c>
      <c r="S62" s="325">
        <v>1</v>
      </c>
      <c r="T62" s="321">
        <v>1</v>
      </c>
      <c r="U62" s="583" t="s">
        <v>1351</v>
      </c>
      <c r="V62" s="329" t="str">
        <f t="shared" si="5"/>
        <v>ü</v>
      </c>
      <c r="W62" s="329" t="str">
        <f t="shared" si="6"/>
        <v/>
      </c>
      <c r="X62" s="329" t="str">
        <f t="shared" si="7"/>
        <v/>
      </c>
      <c r="Y62" s="329" t="str">
        <f t="shared" si="8"/>
        <v/>
      </c>
    </row>
    <row r="63" spans="1:25" ht="18.75">
      <c r="A63" s="316">
        <f t="shared" si="9"/>
        <v>56</v>
      </c>
      <c r="B63" s="316">
        <v>3</v>
      </c>
      <c r="C63" s="580"/>
      <c r="D63" s="581" t="s">
        <v>111</v>
      </c>
      <c r="E63" s="582">
        <v>480000</v>
      </c>
      <c r="F63" s="321" t="s">
        <v>1659</v>
      </c>
      <c r="G63" s="322">
        <v>1</v>
      </c>
      <c r="H63" s="323">
        <v>1</v>
      </c>
      <c r="I63" s="323">
        <v>0</v>
      </c>
      <c r="J63" s="323">
        <v>0</v>
      </c>
      <c r="K63" s="324">
        <v>0</v>
      </c>
      <c r="L63" s="322">
        <v>1</v>
      </c>
      <c r="M63" s="323">
        <v>1</v>
      </c>
      <c r="N63" s="324">
        <v>1</v>
      </c>
      <c r="O63" s="322">
        <v>0</v>
      </c>
      <c r="P63" s="323">
        <v>1</v>
      </c>
      <c r="Q63" s="324">
        <v>1</v>
      </c>
      <c r="R63" s="322">
        <v>1</v>
      </c>
      <c r="S63" s="325">
        <v>1</v>
      </c>
      <c r="T63" s="321">
        <v>1</v>
      </c>
      <c r="U63" s="583" t="s">
        <v>360</v>
      </c>
      <c r="V63" s="329" t="str">
        <f t="shared" si="5"/>
        <v>ü</v>
      </c>
      <c r="W63" s="329" t="str">
        <f t="shared" si="6"/>
        <v/>
      </c>
      <c r="X63" s="329" t="str">
        <f t="shared" si="7"/>
        <v/>
      </c>
      <c r="Y63" s="329" t="str">
        <f t="shared" si="8"/>
        <v/>
      </c>
    </row>
    <row r="64" spans="1:25" ht="32.25">
      <c r="A64" s="316">
        <f t="shared" si="9"/>
        <v>57</v>
      </c>
      <c r="B64" s="316">
        <v>3</v>
      </c>
      <c r="C64" s="580"/>
      <c r="D64" s="581" t="s">
        <v>112</v>
      </c>
      <c r="E64" s="582">
        <v>5584150</v>
      </c>
      <c r="F64" s="321" t="s">
        <v>1657</v>
      </c>
      <c r="G64" s="322">
        <v>1</v>
      </c>
      <c r="H64" s="323">
        <v>1</v>
      </c>
      <c r="I64" s="323">
        <v>0</v>
      </c>
      <c r="J64" s="323">
        <v>0</v>
      </c>
      <c r="K64" s="324">
        <v>0</v>
      </c>
      <c r="L64" s="322">
        <v>1</v>
      </c>
      <c r="M64" s="323">
        <v>1</v>
      </c>
      <c r="N64" s="324">
        <v>1</v>
      </c>
      <c r="O64" s="322">
        <v>0</v>
      </c>
      <c r="P64" s="323">
        <v>1</v>
      </c>
      <c r="Q64" s="324">
        <v>1</v>
      </c>
      <c r="R64" s="322">
        <v>1</v>
      </c>
      <c r="S64" s="325">
        <v>1</v>
      </c>
      <c r="T64" s="321">
        <v>1</v>
      </c>
      <c r="U64" s="583" t="s">
        <v>351</v>
      </c>
      <c r="V64" s="329" t="str">
        <f t="shared" si="5"/>
        <v/>
      </c>
      <c r="W64" s="329" t="str">
        <f t="shared" si="6"/>
        <v>ü</v>
      </c>
      <c r="X64" s="329" t="str">
        <f t="shared" si="7"/>
        <v/>
      </c>
      <c r="Y64" s="329" t="str">
        <f t="shared" si="8"/>
        <v/>
      </c>
    </row>
    <row r="65" spans="1:25" ht="37.5">
      <c r="A65" s="316">
        <f t="shared" si="9"/>
        <v>58</v>
      </c>
      <c r="B65" s="316">
        <v>3</v>
      </c>
      <c r="C65" s="580"/>
      <c r="D65" s="581" t="s">
        <v>113</v>
      </c>
      <c r="E65" s="582">
        <v>27550000</v>
      </c>
      <c r="F65" s="321" t="s">
        <v>1659</v>
      </c>
      <c r="G65" s="322">
        <v>1</v>
      </c>
      <c r="H65" s="323">
        <v>1</v>
      </c>
      <c r="I65" s="323">
        <v>1</v>
      </c>
      <c r="J65" s="323">
        <v>0</v>
      </c>
      <c r="K65" s="324">
        <v>0</v>
      </c>
      <c r="L65" s="322">
        <v>1</v>
      </c>
      <c r="M65" s="323">
        <v>1</v>
      </c>
      <c r="N65" s="324">
        <v>1</v>
      </c>
      <c r="O65" s="322">
        <v>0</v>
      </c>
      <c r="P65" s="323">
        <v>1</v>
      </c>
      <c r="Q65" s="324">
        <v>1</v>
      </c>
      <c r="R65" s="322">
        <v>1</v>
      </c>
      <c r="S65" s="325">
        <v>1</v>
      </c>
      <c r="T65" s="321">
        <v>1</v>
      </c>
      <c r="U65" s="583" t="s">
        <v>1351</v>
      </c>
      <c r="V65" s="329" t="str">
        <f t="shared" si="5"/>
        <v>ü</v>
      </c>
      <c r="W65" s="329" t="str">
        <f t="shared" si="6"/>
        <v/>
      </c>
      <c r="X65" s="329" t="str">
        <f t="shared" si="7"/>
        <v/>
      </c>
      <c r="Y65" s="329" t="str">
        <f t="shared" si="8"/>
        <v/>
      </c>
    </row>
    <row r="66" spans="1:25" ht="18.75">
      <c r="A66" s="316">
        <f t="shared" si="9"/>
        <v>59</v>
      </c>
      <c r="B66" s="316">
        <v>3</v>
      </c>
      <c r="C66" s="580"/>
      <c r="D66" s="581" t="s">
        <v>114</v>
      </c>
      <c r="E66" s="582">
        <v>12000000</v>
      </c>
      <c r="F66" s="321" t="s">
        <v>1659</v>
      </c>
      <c r="G66" s="322">
        <v>1</v>
      </c>
      <c r="H66" s="323">
        <v>1</v>
      </c>
      <c r="I66" s="323">
        <v>1</v>
      </c>
      <c r="J66" s="323">
        <v>0</v>
      </c>
      <c r="K66" s="324">
        <v>0</v>
      </c>
      <c r="L66" s="322">
        <v>1</v>
      </c>
      <c r="M66" s="323">
        <v>1</v>
      </c>
      <c r="N66" s="324">
        <v>1</v>
      </c>
      <c r="O66" s="322">
        <v>0</v>
      </c>
      <c r="P66" s="323">
        <v>1</v>
      </c>
      <c r="Q66" s="324">
        <v>1</v>
      </c>
      <c r="R66" s="322">
        <v>1</v>
      </c>
      <c r="S66" s="325">
        <v>1</v>
      </c>
      <c r="T66" s="321">
        <v>1</v>
      </c>
      <c r="U66" s="583" t="s">
        <v>361</v>
      </c>
      <c r="V66" s="329" t="str">
        <f t="shared" si="5"/>
        <v>ü</v>
      </c>
      <c r="W66" s="329" t="str">
        <f t="shared" si="6"/>
        <v/>
      </c>
      <c r="X66" s="329" t="str">
        <f t="shared" si="7"/>
        <v/>
      </c>
      <c r="Y66" s="329" t="str">
        <f t="shared" si="8"/>
        <v/>
      </c>
    </row>
    <row r="67" spans="1:25" ht="18.75">
      <c r="A67" s="316">
        <f t="shared" si="9"/>
        <v>60</v>
      </c>
      <c r="B67" s="316">
        <v>3</v>
      </c>
      <c r="C67" s="580"/>
      <c r="D67" s="585" t="s">
        <v>115</v>
      </c>
      <c r="E67" s="582">
        <v>9000000</v>
      </c>
      <c r="F67" s="321" t="s">
        <v>1659</v>
      </c>
      <c r="G67" s="322">
        <v>1</v>
      </c>
      <c r="H67" s="323">
        <v>1</v>
      </c>
      <c r="I67" s="323">
        <v>1</v>
      </c>
      <c r="J67" s="323">
        <v>0</v>
      </c>
      <c r="K67" s="324">
        <v>0</v>
      </c>
      <c r="L67" s="322">
        <v>1</v>
      </c>
      <c r="M67" s="323">
        <v>1</v>
      </c>
      <c r="N67" s="324">
        <v>1</v>
      </c>
      <c r="O67" s="322">
        <v>0</v>
      </c>
      <c r="P67" s="323">
        <v>1</v>
      </c>
      <c r="Q67" s="324">
        <v>1</v>
      </c>
      <c r="R67" s="322">
        <v>1</v>
      </c>
      <c r="S67" s="325">
        <v>1</v>
      </c>
      <c r="T67" s="321">
        <v>1</v>
      </c>
      <c r="U67" s="583" t="s">
        <v>362</v>
      </c>
      <c r="V67" s="329" t="str">
        <f t="shared" si="5"/>
        <v>ü</v>
      </c>
      <c r="W67" s="329" t="str">
        <f t="shared" si="6"/>
        <v/>
      </c>
      <c r="X67" s="329" t="str">
        <f t="shared" si="7"/>
        <v/>
      </c>
      <c r="Y67" s="329" t="str">
        <f t="shared" si="8"/>
        <v/>
      </c>
    </row>
    <row r="68" spans="1:25" ht="46.5">
      <c r="A68" s="316">
        <f t="shared" si="9"/>
        <v>61</v>
      </c>
      <c r="B68" s="316">
        <v>3</v>
      </c>
      <c r="C68" s="580"/>
      <c r="D68" s="581" t="s">
        <v>116</v>
      </c>
      <c r="E68" s="582">
        <v>600000</v>
      </c>
      <c r="F68" s="321" t="s">
        <v>1659</v>
      </c>
      <c r="G68" s="322">
        <v>1</v>
      </c>
      <c r="H68" s="323">
        <v>1</v>
      </c>
      <c r="I68" s="323">
        <v>0</v>
      </c>
      <c r="J68" s="323">
        <v>0</v>
      </c>
      <c r="K68" s="324">
        <v>0</v>
      </c>
      <c r="L68" s="322">
        <v>1</v>
      </c>
      <c r="M68" s="323">
        <v>1</v>
      </c>
      <c r="N68" s="324">
        <v>1</v>
      </c>
      <c r="O68" s="322">
        <v>0</v>
      </c>
      <c r="P68" s="323">
        <v>1</v>
      </c>
      <c r="Q68" s="324">
        <v>1</v>
      </c>
      <c r="R68" s="322">
        <v>1</v>
      </c>
      <c r="S68" s="325">
        <v>1</v>
      </c>
      <c r="T68" s="321">
        <v>1</v>
      </c>
      <c r="U68" s="583" t="s">
        <v>363</v>
      </c>
      <c r="V68" s="329" t="str">
        <f t="shared" si="5"/>
        <v>ü</v>
      </c>
      <c r="W68" s="329" t="str">
        <f t="shared" si="6"/>
        <v/>
      </c>
      <c r="X68" s="329" t="str">
        <f t="shared" si="7"/>
        <v/>
      </c>
      <c r="Y68" s="329" t="str">
        <f t="shared" si="8"/>
        <v/>
      </c>
    </row>
    <row r="69" spans="1:25" ht="28.5">
      <c r="A69" s="316">
        <f t="shared" si="9"/>
        <v>62</v>
      </c>
      <c r="B69" s="316">
        <v>4</v>
      </c>
      <c r="C69" s="580" t="s">
        <v>117</v>
      </c>
      <c r="D69" s="581" t="s">
        <v>118</v>
      </c>
      <c r="E69" s="582">
        <v>3000000</v>
      </c>
      <c r="F69" s="321" t="s">
        <v>1658</v>
      </c>
      <c r="G69" s="322">
        <v>1</v>
      </c>
      <c r="H69" s="323">
        <v>0</v>
      </c>
      <c r="I69" s="323">
        <v>0</v>
      </c>
      <c r="J69" s="323">
        <v>0</v>
      </c>
      <c r="K69" s="324">
        <v>0</v>
      </c>
      <c r="L69" s="322">
        <v>1</v>
      </c>
      <c r="M69" s="323">
        <v>1</v>
      </c>
      <c r="N69" s="324">
        <v>1</v>
      </c>
      <c r="O69" s="322">
        <v>0</v>
      </c>
      <c r="P69" s="323">
        <v>1</v>
      </c>
      <c r="Q69" s="324">
        <v>0</v>
      </c>
      <c r="R69" s="322">
        <v>0</v>
      </c>
      <c r="S69" s="325">
        <v>0</v>
      </c>
      <c r="T69" s="321">
        <v>0</v>
      </c>
      <c r="U69" s="330" t="s">
        <v>364</v>
      </c>
      <c r="V69" s="329" t="str">
        <f t="shared" si="5"/>
        <v/>
      </c>
      <c r="W69" s="329" t="str">
        <f t="shared" si="6"/>
        <v/>
      </c>
      <c r="X69" s="329" t="str">
        <f t="shared" si="7"/>
        <v/>
      </c>
      <c r="Y69" s="329" t="str">
        <f t="shared" si="8"/>
        <v>ü</v>
      </c>
    </row>
    <row r="70" spans="1:25" ht="18.75">
      <c r="A70" s="316">
        <f t="shared" si="9"/>
        <v>63</v>
      </c>
      <c r="B70" s="316">
        <v>4</v>
      </c>
      <c r="C70" s="580"/>
      <c r="D70" s="581" t="s">
        <v>119</v>
      </c>
      <c r="E70" s="582">
        <v>2250000</v>
      </c>
      <c r="F70" s="321" t="s">
        <v>1658</v>
      </c>
      <c r="G70" s="322">
        <v>1</v>
      </c>
      <c r="H70" s="323">
        <v>0</v>
      </c>
      <c r="I70" s="323">
        <v>0</v>
      </c>
      <c r="J70" s="323">
        <v>0</v>
      </c>
      <c r="K70" s="324">
        <v>0</v>
      </c>
      <c r="L70" s="322">
        <v>1</v>
      </c>
      <c r="M70" s="323">
        <v>1</v>
      </c>
      <c r="N70" s="324">
        <v>1</v>
      </c>
      <c r="O70" s="322">
        <v>0</v>
      </c>
      <c r="P70" s="323">
        <v>1</v>
      </c>
      <c r="Q70" s="324">
        <v>0</v>
      </c>
      <c r="R70" s="322">
        <v>0</v>
      </c>
      <c r="S70" s="325">
        <v>0</v>
      </c>
      <c r="T70" s="321">
        <v>0</v>
      </c>
      <c r="U70" s="330" t="s">
        <v>364</v>
      </c>
      <c r="V70" s="329" t="str">
        <f t="shared" si="5"/>
        <v/>
      </c>
      <c r="W70" s="329" t="str">
        <f t="shared" si="6"/>
        <v/>
      </c>
      <c r="X70" s="329" t="str">
        <f t="shared" si="7"/>
        <v/>
      </c>
      <c r="Y70" s="329" t="str">
        <f t="shared" si="8"/>
        <v>ü</v>
      </c>
    </row>
    <row r="71" spans="1:25" ht="18.75">
      <c r="A71" s="316">
        <f t="shared" si="9"/>
        <v>64</v>
      </c>
      <c r="B71" s="316">
        <v>4</v>
      </c>
      <c r="C71" s="580"/>
      <c r="D71" s="581" t="s">
        <v>120</v>
      </c>
      <c r="E71" s="582">
        <v>2500000</v>
      </c>
      <c r="F71" s="321" t="s">
        <v>1659</v>
      </c>
      <c r="G71" s="322">
        <v>1</v>
      </c>
      <c r="H71" s="323">
        <v>1</v>
      </c>
      <c r="I71" s="323">
        <v>0</v>
      </c>
      <c r="J71" s="323">
        <v>0</v>
      </c>
      <c r="K71" s="324">
        <v>0</v>
      </c>
      <c r="L71" s="322">
        <v>1</v>
      </c>
      <c r="M71" s="323">
        <v>1</v>
      </c>
      <c r="N71" s="324">
        <v>1</v>
      </c>
      <c r="O71" s="322">
        <v>0</v>
      </c>
      <c r="P71" s="323">
        <v>1</v>
      </c>
      <c r="Q71" s="324">
        <v>1</v>
      </c>
      <c r="R71" s="322">
        <v>1</v>
      </c>
      <c r="S71" s="325">
        <v>1</v>
      </c>
      <c r="T71" s="321">
        <v>1</v>
      </c>
      <c r="U71" s="583" t="s">
        <v>365</v>
      </c>
      <c r="V71" s="329" t="str">
        <f t="shared" si="5"/>
        <v>ü</v>
      </c>
      <c r="W71" s="329" t="str">
        <f t="shared" si="6"/>
        <v/>
      </c>
      <c r="X71" s="329" t="str">
        <f t="shared" si="7"/>
        <v/>
      </c>
      <c r="Y71" s="329" t="str">
        <f t="shared" si="8"/>
        <v/>
      </c>
    </row>
    <row r="72" spans="1:25" ht="37.5">
      <c r="A72" s="316">
        <f t="shared" si="9"/>
        <v>65</v>
      </c>
      <c r="B72" s="316">
        <v>4</v>
      </c>
      <c r="C72" s="580"/>
      <c r="D72" s="581" t="s">
        <v>121</v>
      </c>
      <c r="E72" s="582">
        <v>13440000</v>
      </c>
      <c r="F72" s="321" t="s">
        <v>1659</v>
      </c>
      <c r="G72" s="322">
        <v>1</v>
      </c>
      <c r="H72" s="323">
        <v>1</v>
      </c>
      <c r="I72" s="323">
        <v>1</v>
      </c>
      <c r="J72" s="323">
        <v>0</v>
      </c>
      <c r="K72" s="324">
        <v>0</v>
      </c>
      <c r="L72" s="322">
        <v>1</v>
      </c>
      <c r="M72" s="323">
        <v>1</v>
      </c>
      <c r="N72" s="324">
        <v>1</v>
      </c>
      <c r="O72" s="322">
        <v>0</v>
      </c>
      <c r="P72" s="323">
        <v>1</v>
      </c>
      <c r="Q72" s="324">
        <v>1</v>
      </c>
      <c r="R72" s="322">
        <v>1</v>
      </c>
      <c r="S72" s="325">
        <v>1</v>
      </c>
      <c r="T72" s="321">
        <v>1</v>
      </c>
      <c r="U72" s="583" t="s">
        <v>365</v>
      </c>
      <c r="V72" s="329" t="str">
        <f t="shared" ref="V72:V103" si="10">IF($F72="Y",$Z$4,"")</f>
        <v>ü</v>
      </c>
      <c r="W72" s="329" t="str">
        <f t="shared" ref="W72:W103" si="11">IF(F72="F",$Z$4,"")</f>
        <v/>
      </c>
      <c r="X72" s="329" t="str">
        <f t="shared" ref="X72:X103" si="12">IF(F72="L",$Z$4,"")</f>
        <v/>
      </c>
      <c r="Y72" s="329" t="str">
        <f t="shared" ref="Y72:Y103" si="13">IF(F72="N",$Z$4,"")</f>
        <v/>
      </c>
    </row>
    <row r="73" spans="1:25" ht="37.5">
      <c r="A73" s="316">
        <f t="shared" ref="A73:A104" si="14">A72+1</f>
        <v>66</v>
      </c>
      <c r="B73" s="316">
        <v>4</v>
      </c>
      <c r="C73" s="580"/>
      <c r="D73" s="581" t="s">
        <v>122</v>
      </c>
      <c r="E73" s="582">
        <v>15200000</v>
      </c>
      <c r="F73" s="321" t="s">
        <v>1659</v>
      </c>
      <c r="G73" s="322">
        <v>1</v>
      </c>
      <c r="H73" s="323">
        <v>1</v>
      </c>
      <c r="I73" s="323">
        <v>1</v>
      </c>
      <c r="J73" s="323">
        <v>0</v>
      </c>
      <c r="K73" s="324">
        <v>0</v>
      </c>
      <c r="L73" s="322">
        <v>1</v>
      </c>
      <c r="M73" s="323">
        <v>1</v>
      </c>
      <c r="N73" s="324">
        <v>1</v>
      </c>
      <c r="O73" s="322">
        <v>0</v>
      </c>
      <c r="P73" s="323">
        <v>1</v>
      </c>
      <c r="Q73" s="324">
        <v>1</v>
      </c>
      <c r="R73" s="322">
        <v>1</v>
      </c>
      <c r="S73" s="325">
        <v>1</v>
      </c>
      <c r="T73" s="321">
        <v>1</v>
      </c>
      <c r="U73" s="583" t="s">
        <v>365</v>
      </c>
      <c r="V73" s="329" t="str">
        <f t="shared" si="10"/>
        <v>ü</v>
      </c>
      <c r="W73" s="329" t="str">
        <f t="shared" si="11"/>
        <v/>
      </c>
      <c r="X73" s="329" t="str">
        <f t="shared" si="12"/>
        <v/>
      </c>
      <c r="Y73" s="329" t="str">
        <f t="shared" si="13"/>
        <v/>
      </c>
    </row>
    <row r="74" spans="1:25" ht="37.5">
      <c r="A74" s="316">
        <f t="shared" si="14"/>
        <v>67</v>
      </c>
      <c r="B74" s="316">
        <v>5</v>
      </c>
      <c r="C74" s="588" t="s">
        <v>123</v>
      </c>
      <c r="D74" s="581" t="s">
        <v>124</v>
      </c>
      <c r="E74" s="582">
        <v>8285000</v>
      </c>
      <c r="F74" s="321" t="s">
        <v>1659</v>
      </c>
      <c r="G74" s="322">
        <v>1</v>
      </c>
      <c r="H74" s="323">
        <v>1</v>
      </c>
      <c r="I74" s="323">
        <v>0</v>
      </c>
      <c r="J74" s="323">
        <v>0</v>
      </c>
      <c r="K74" s="324">
        <v>0</v>
      </c>
      <c r="L74" s="322">
        <v>1</v>
      </c>
      <c r="M74" s="323">
        <v>1</v>
      </c>
      <c r="N74" s="324">
        <v>1</v>
      </c>
      <c r="O74" s="322">
        <v>0</v>
      </c>
      <c r="P74" s="323">
        <v>1</v>
      </c>
      <c r="Q74" s="324">
        <v>1</v>
      </c>
      <c r="R74" s="322">
        <v>1</v>
      </c>
      <c r="S74" s="325">
        <v>1</v>
      </c>
      <c r="T74" s="321">
        <v>1</v>
      </c>
      <c r="U74" s="583" t="s">
        <v>366</v>
      </c>
      <c r="V74" s="329" t="str">
        <f t="shared" si="10"/>
        <v>ü</v>
      </c>
      <c r="W74" s="329" t="str">
        <f t="shared" si="11"/>
        <v/>
      </c>
      <c r="X74" s="329" t="str">
        <f t="shared" si="12"/>
        <v/>
      </c>
      <c r="Y74" s="329" t="str">
        <f t="shared" si="13"/>
        <v/>
      </c>
    </row>
    <row r="75" spans="1:25" ht="18.75">
      <c r="A75" s="316">
        <f t="shared" si="14"/>
        <v>68</v>
      </c>
      <c r="B75" s="316">
        <v>5</v>
      </c>
      <c r="C75" s="580"/>
      <c r="D75" s="581" t="s">
        <v>125</v>
      </c>
      <c r="E75" s="582">
        <v>5097000</v>
      </c>
      <c r="F75" s="321" t="s">
        <v>1659</v>
      </c>
      <c r="G75" s="322">
        <v>2</v>
      </c>
      <c r="H75" s="323">
        <v>1</v>
      </c>
      <c r="I75" s="323">
        <v>1</v>
      </c>
      <c r="J75" s="323">
        <v>0</v>
      </c>
      <c r="K75" s="324">
        <v>0</v>
      </c>
      <c r="L75" s="322">
        <v>1</v>
      </c>
      <c r="M75" s="323">
        <v>1</v>
      </c>
      <c r="N75" s="324">
        <v>1</v>
      </c>
      <c r="O75" s="322">
        <v>0</v>
      </c>
      <c r="P75" s="323">
        <v>1</v>
      </c>
      <c r="Q75" s="324">
        <v>1</v>
      </c>
      <c r="R75" s="322">
        <v>1</v>
      </c>
      <c r="S75" s="325">
        <v>1</v>
      </c>
      <c r="T75" s="321">
        <v>1</v>
      </c>
      <c r="U75" s="583" t="s">
        <v>366</v>
      </c>
      <c r="V75" s="329" t="str">
        <f t="shared" si="10"/>
        <v>ü</v>
      </c>
      <c r="W75" s="329" t="str">
        <f t="shared" si="11"/>
        <v/>
      </c>
      <c r="X75" s="329" t="str">
        <f t="shared" si="12"/>
        <v/>
      </c>
      <c r="Y75" s="329" t="str">
        <f t="shared" si="13"/>
        <v/>
      </c>
    </row>
    <row r="76" spans="1:25" ht="37.5">
      <c r="A76" s="316">
        <f t="shared" si="14"/>
        <v>69</v>
      </c>
      <c r="B76" s="316">
        <v>5</v>
      </c>
      <c r="C76" s="580"/>
      <c r="D76" s="581" t="s">
        <v>126</v>
      </c>
      <c r="E76" s="582">
        <v>1815000</v>
      </c>
      <c r="F76" s="321" t="s">
        <v>1657</v>
      </c>
      <c r="G76" s="322">
        <v>1</v>
      </c>
      <c r="H76" s="323">
        <v>1</v>
      </c>
      <c r="I76" s="323">
        <v>0</v>
      </c>
      <c r="J76" s="323">
        <v>0</v>
      </c>
      <c r="K76" s="324">
        <v>0</v>
      </c>
      <c r="L76" s="322">
        <v>1</v>
      </c>
      <c r="M76" s="323">
        <v>1</v>
      </c>
      <c r="N76" s="324">
        <v>1</v>
      </c>
      <c r="O76" s="322">
        <v>0</v>
      </c>
      <c r="P76" s="323">
        <v>1</v>
      </c>
      <c r="Q76" s="324">
        <v>1</v>
      </c>
      <c r="R76" s="322">
        <v>1</v>
      </c>
      <c r="S76" s="325">
        <v>1</v>
      </c>
      <c r="T76" s="321">
        <v>1</v>
      </c>
      <c r="U76" s="583" t="s">
        <v>351</v>
      </c>
      <c r="V76" s="329" t="str">
        <f t="shared" si="10"/>
        <v/>
      </c>
      <c r="W76" s="329" t="str">
        <f t="shared" si="11"/>
        <v>ü</v>
      </c>
      <c r="X76" s="329" t="str">
        <f t="shared" si="12"/>
        <v/>
      </c>
      <c r="Y76" s="329" t="str">
        <f t="shared" si="13"/>
        <v/>
      </c>
    </row>
    <row r="77" spans="1:25" ht="37.5">
      <c r="A77" s="316">
        <f t="shared" si="14"/>
        <v>70</v>
      </c>
      <c r="B77" s="316">
        <v>5</v>
      </c>
      <c r="C77" s="580"/>
      <c r="D77" s="581" t="s">
        <v>1434</v>
      </c>
      <c r="E77" s="582">
        <v>520000</v>
      </c>
      <c r="F77" s="321" t="s">
        <v>1657</v>
      </c>
      <c r="G77" s="322">
        <v>1</v>
      </c>
      <c r="H77" s="323">
        <v>1</v>
      </c>
      <c r="I77" s="323">
        <v>0</v>
      </c>
      <c r="J77" s="323">
        <v>0</v>
      </c>
      <c r="K77" s="324">
        <v>0</v>
      </c>
      <c r="L77" s="322">
        <v>1</v>
      </c>
      <c r="M77" s="323">
        <v>1</v>
      </c>
      <c r="N77" s="324">
        <v>1</v>
      </c>
      <c r="O77" s="322">
        <v>0</v>
      </c>
      <c r="P77" s="323">
        <v>1</v>
      </c>
      <c r="Q77" s="324">
        <v>1</v>
      </c>
      <c r="R77" s="322">
        <v>1</v>
      </c>
      <c r="S77" s="325">
        <v>1</v>
      </c>
      <c r="T77" s="321">
        <v>1</v>
      </c>
      <c r="U77" s="583" t="s">
        <v>351</v>
      </c>
      <c r="V77" s="329" t="str">
        <f t="shared" si="10"/>
        <v/>
      </c>
      <c r="W77" s="329" t="str">
        <f t="shared" si="11"/>
        <v>ü</v>
      </c>
      <c r="X77" s="329" t="str">
        <f t="shared" si="12"/>
        <v/>
      </c>
      <c r="Y77" s="329" t="str">
        <f t="shared" si="13"/>
        <v/>
      </c>
    </row>
    <row r="78" spans="1:25" ht="18.75">
      <c r="A78" s="316">
        <f t="shared" si="14"/>
        <v>71</v>
      </c>
      <c r="B78" s="316">
        <v>5</v>
      </c>
      <c r="C78" s="580"/>
      <c r="D78" s="581" t="s">
        <v>127</v>
      </c>
      <c r="E78" s="582">
        <v>268000</v>
      </c>
      <c r="F78" s="321" t="s">
        <v>1658</v>
      </c>
      <c r="G78" s="322">
        <v>1</v>
      </c>
      <c r="H78" s="323">
        <v>0</v>
      </c>
      <c r="I78" s="323">
        <v>0</v>
      </c>
      <c r="J78" s="323">
        <v>0</v>
      </c>
      <c r="K78" s="324">
        <v>0</v>
      </c>
      <c r="L78" s="322">
        <v>1</v>
      </c>
      <c r="M78" s="323">
        <v>1</v>
      </c>
      <c r="N78" s="324">
        <v>1</v>
      </c>
      <c r="O78" s="322">
        <v>0</v>
      </c>
      <c r="P78" s="323">
        <v>1</v>
      </c>
      <c r="Q78" s="324">
        <v>1</v>
      </c>
      <c r="R78" s="322">
        <v>0</v>
      </c>
      <c r="S78" s="325">
        <v>0</v>
      </c>
      <c r="T78" s="321">
        <v>0</v>
      </c>
      <c r="U78" s="330" t="s">
        <v>1655</v>
      </c>
      <c r="V78" s="329" t="str">
        <f t="shared" si="10"/>
        <v/>
      </c>
      <c r="W78" s="329" t="str">
        <f t="shared" si="11"/>
        <v/>
      </c>
      <c r="X78" s="329" t="str">
        <f t="shared" si="12"/>
        <v/>
      </c>
      <c r="Y78" s="329" t="str">
        <f t="shared" si="13"/>
        <v>ü</v>
      </c>
    </row>
    <row r="79" spans="1:25" ht="18.75">
      <c r="A79" s="316">
        <f t="shared" si="14"/>
        <v>72</v>
      </c>
      <c r="B79" s="316">
        <v>5</v>
      </c>
      <c r="C79" s="580"/>
      <c r="D79" s="581" t="s">
        <v>1429</v>
      </c>
      <c r="E79" s="582">
        <v>17179600</v>
      </c>
      <c r="F79" s="321" t="s">
        <v>1658</v>
      </c>
      <c r="G79" s="322">
        <v>1</v>
      </c>
      <c r="H79" s="323">
        <v>0</v>
      </c>
      <c r="I79" s="323">
        <v>0</v>
      </c>
      <c r="J79" s="323">
        <v>0</v>
      </c>
      <c r="K79" s="324">
        <v>0</v>
      </c>
      <c r="L79" s="322">
        <v>1</v>
      </c>
      <c r="M79" s="323">
        <v>1</v>
      </c>
      <c r="N79" s="324">
        <v>1</v>
      </c>
      <c r="O79" s="322">
        <v>0</v>
      </c>
      <c r="P79" s="323">
        <v>1</v>
      </c>
      <c r="Q79" s="324">
        <v>1</v>
      </c>
      <c r="R79" s="322">
        <v>0</v>
      </c>
      <c r="S79" s="325">
        <v>0</v>
      </c>
      <c r="T79" s="321">
        <v>0</v>
      </c>
      <c r="U79" s="330" t="s">
        <v>367</v>
      </c>
      <c r="V79" s="329" t="str">
        <f t="shared" si="10"/>
        <v/>
      </c>
      <c r="W79" s="329" t="str">
        <f t="shared" si="11"/>
        <v/>
      </c>
      <c r="X79" s="329" t="str">
        <f t="shared" si="12"/>
        <v/>
      </c>
      <c r="Y79" s="329" t="str">
        <f t="shared" si="13"/>
        <v>ü</v>
      </c>
    </row>
    <row r="80" spans="1:25" ht="32.25">
      <c r="A80" s="316">
        <f t="shared" si="14"/>
        <v>73</v>
      </c>
      <c r="B80" s="316">
        <v>5</v>
      </c>
      <c r="C80" s="580"/>
      <c r="D80" s="581" t="s">
        <v>1430</v>
      </c>
      <c r="E80" s="582">
        <v>310000</v>
      </c>
      <c r="F80" s="321" t="s">
        <v>1657</v>
      </c>
      <c r="G80" s="322">
        <v>1</v>
      </c>
      <c r="H80" s="323">
        <v>1</v>
      </c>
      <c r="I80" s="323">
        <v>0</v>
      </c>
      <c r="J80" s="323">
        <v>0</v>
      </c>
      <c r="K80" s="324">
        <v>0</v>
      </c>
      <c r="L80" s="322">
        <v>1</v>
      </c>
      <c r="M80" s="323">
        <v>1</v>
      </c>
      <c r="N80" s="324">
        <v>1</v>
      </c>
      <c r="O80" s="322">
        <v>0</v>
      </c>
      <c r="P80" s="323">
        <v>1</v>
      </c>
      <c r="Q80" s="324">
        <v>1</v>
      </c>
      <c r="R80" s="322">
        <v>1</v>
      </c>
      <c r="S80" s="325">
        <v>1</v>
      </c>
      <c r="T80" s="321">
        <v>1</v>
      </c>
      <c r="U80" s="583" t="s">
        <v>351</v>
      </c>
      <c r="V80" s="329" t="str">
        <f t="shared" si="10"/>
        <v/>
      </c>
      <c r="W80" s="329" t="str">
        <f t="shared" si="11"/>
        <v>ü</v>
      </c>
      <c r="X80" s="329" t="str">
        <f t="shared" si="12"/>
        <v/>
      </c>
      <c r="Y80" s="329" t="str">
        <f t="shared" si="13"/>
        <v/>
      </c>
    </row>
    <row r="81" spans="1:25" ht="18.75">
      <c r="A81" s="316">
        <f t="shared" si="14"/>
        <v>74</v>
      </c>
      <c r="B81" s="316">
        <v>5</v>
      </c>
      <c r="C81" s="580"/>
      <c r="D81" s="581" t="s">
        <v>1431</v>
      </c>
      <c r="E81" s="582">
        <v>558000</v>
      </c>
      <c r="F81" s="321" t="s">
        <v>1658</v>
      </c>
      <c r="G81" s="322">
        <v>1</v>
      </c>
      <c r="H81" s="323">
        <v>0</v>
      </c>
      <c r="I81" s="323">
        <v>0</v>
      </c>
      <c r="J81" s="323">
        <v>0</v>
      </c>
      <c r="K81" s="324">
        <v>0</v>
      </c>
      <c r="L81" s="322">
        <v>1</v>
      </c>
      <c r="M81" s="323">
        <v>1</v>
      </c>
      <c r="N81" s="324">
        <v>1</v>
      </c>
      <c r="O81" s="322">
        <v>0</v>
      </c>
      <c r="P81" s="323">
        <v>1</v>
      </c>
      <c r="Q81" s="324">
        <v>1</v>
      </c>
      <c r="R81" s="322">
        <v>0</v>
      </c>
      <c r="S81" s="325">
        <v>0</v>
      </c>
      <c r="T81" s="321">
        <v>0</v>
      </c>
      <c r="U81" s="330" t="s">
        <v>1655</v>
      </c>
      <c r="V81" s="329" t="str">
        <f t="shared" si="10"/>
        <v/>
      </c>
      <c r="W81" s="329" t="str">
        <f t="shared" si="11"/>
        <v/>
      </c>
      <c r="X81" s="329" t="str">
        <f t="shared" si="12"/>
        <v/>
      </c>
      <c r="Y81" s="329" t="str">
        <f t="shared" si="13"/>
        <v>ü</v>
      </c>
    </row>
    <row r="82" spans="1:25" ht="56.25">
      <c r="A82" s="316">
        <f t="shared" si="14"/>
        <v>75</v>
      </c>
      <c r="B82" s="316">
        <v>5</v>
      </c>
      <c r="C82" s="580"/>
      <c r="D82" s="581" t="s">
        <v>1432</v>
      </c>
      <c r="E82" s="582">
        <v>8000000</v>
      </c>
      <c r="F82" s="321" t="s">
        <v>1658</v>
      </c>
      <c r="G82" s="322">
        <v>1</v>
      </c>
      <c r="H82" s="323">
        <v>0</v>
      </c>
      <c r="I82" s="323">
        <v>0</v>
      </c>
      <c r="J82" s="323">
        <v>0</v>
      </c>
      <c r="K82" s="324">
        <v>0</v>
      </c>
      <c r="L82" s="322">
        <v>1</v>
      </c>
      <c r="M82" s="323">
        <v>1</v>
      </c>
      <c r="N82" s="324">
        <v>1</v>
      </c>
      <c r="O82" s="322">
        <v>0</v>
      </c>
      <c r="P82" s="323">
        <v>1</v>
      </c>
      <c r="Q82" s="324">
        <v>1</v>
      </c>
      <c r="R82" s="322">
        <v>0</v>
      </c>
      <c r="S82" s="325">
        <v>0</v>
      </c>
      <c r="T82" s="321">
        <v>0</v>
      </c>
      <c r="U82" s="330" t="s">
        <v>1654</v>
      </c>
      <c r="V82" s="329" t="str">
        <f t="shared" si="10"/>
        <v/>
      </c>
      <c r="W82" s="329" t="str">
        <f t="shared" si="11"/>
        <v/>
      </c>
      <c r="X82" s="329" t="str">
        <f t="shared" si="12"/>
        <v/>
      </c>
      <c r="Y82" s="329" t="str">
        <f t="shared" si="13"/>
        <v>ü</v>
      </c>
    </row>
    <row r="83" spans="1:25" ht="32.25">
      <c r="A83" s="316">
        <f t="shared" si="14"/>
        <v>76</v>
      </c>
      <c r="B83" s="316">
        <v>5</v>
      </c>
      <c r="C83" s="580"/>
      <c r="D83" s="581" t="s">
        <v>1433</v>
      </c>
      <c r="E83" s="582">
        <v>80000</v>
      </c>
      <c r="F83" s="321" t="s">
        <v>1657</v>
      </c>
      <c r="G83" s="322">
        <v>1</v>
      </c>
      <c r="H83" s="323">
        <v>1</v>
      </c>
      <c r="I83" s="323">
        <v>0</v>
      </c>
      <c r="J83" s="323">
        <v>0</v>
      </c>
      <c r="K83" s="324">
        <v>0</v>
      </c>
      <c r="L83" s="322">
        <v>1</v>
      </c>
      <c r="M83" s="323">
        <v>1</v>
      </c>
      <c r="N83" s="324">
        <v>1</v>
      </c>
      <c r="O83" s="322">
        <v>0</v>
      </c>
      <c r="P83" s="323">
        <v>1</v>
      </c>
      <c r="Q83" s="324">
        <v>1</v>
      </c>
      <c r="R83" s="322">
        <v>1</v>
      </c>
      <c r="S83" s="325">
        <v>1</v>
      </c>
      <c r="T83" s="321">
        <v>1</v>
      </c>
      <c r="U83" s="583" t="s">
        <v>351</v>
      </c>
      <c r="V83" s="329" t="str">
        <f t="shared" si="10"/>
        <v/>
      </c>
      <c r="W83" s="329" t="str">
        <f t="shared" si="11"/>
        <v>ü</v>
      </c>
      <c r="X83" s="329" t="str">
        <f t="shared" si="12"/>
        <v/>
      </c>
      <c r="Y83" s="329" t="str">
        <f t="shared" si="13"/>
        <v/>
      </c>
    </row>
    <row r="84" spans="1:25" ht="28.5">
      <c r="A84" s="316">
        <f t="shared" si="14"/>
        <v>77</v>
      </c>
      <c r="B84" s="316">
        <v>6</v>
      </c>
      <c r="C84" s="589" t="s">
        <v>1435</v>
      </c>
      <c r="D84" s="581" t="s">
        <v>1436</v>
      </c>
      <c r="E84" s="582">
        <v>8860000</v>
      </c>
      <c r="F84" s="321" t="s">
        <v>1658</v>
      </c>
      <c r="G84" s="322">
        <v>1</v>
      </c>
      <c r="H84" s="323">
        <v>0</v>
      </c>
      <c r="I84" s="323">
        <v>0</v>
      </c>
      <c r="J84" s="323">
        <v>0</v>
      </c>
      <c r="K84" s="324">
        <v>0</v>
      </c>
      <c r="L84" s="322">
        <v>1</v>
      </c>
      <c r="M84" s="323">
        <v>1</v>
      </c>
      <c r="N84" s="324">
        <v>1</v>
      </c>
      <c r="O84" s="322">
        <v>0</v>
      </c>
      <c r="P84" s="323">
        <v>1</v>
      </c>
      <c r="Q84" s="324">
        <v>1</v>
      </c>
      <c r="R84" s="322">
        <v>0</v>
      </c>
      <c r="S84" s="325">
        <v>0</v>
      </c>
      <c r="T84" s="321">
        <v>0</v>
      </c>
      <c r="U84" s="330" t="s">
        <v>1655</v>
      </c>
      <c r="V84" s="329" t="str">
        <f t="shared" si="10"/>
        <v/>
      </c>
      <c r="W84" s="329" t="str">
        <f t="shared" si="11"/>
        <v/>
      </c>
      <c r="X84" s="329" t="str">
        <f t="shared" si="12"/>
        <v/>
      </c>
      <c r="Y84" s="329" t="str">
        <f t="shared" si="13"/>
        <v>ü</v>
      </c>
    </row>
    <row r="85" spans="1:25" ht="37.5">
      <c r="A85" s="316">
        <f t="shared" si="14"/>
        <v>78</v>
      </c>
      <c r="B85" s="316">
        <v>6</v>
      </c>
      <c r="C85" s="580"/>
      <c r="D85" s="585" t="s">
        <v>1437</v>
      </c>
      <c r="E85" s="582">
        <v>400000</v>
      </c>
      <c r="F85" s="321" t="s">
        <v>1658</v>
      </c>
      <c r="G85" s="322">
        <v>1</v>
      </c>
      <c r="H85" s="323">
        <v>0</v>
      </c>
      <c r="I85" s="323">
        <v>0</v>
      </c>
      <c r="J85" s="323">
        <v>0</v>
      </c>
      <c r="K85" s="324">
        <v>0</v>
      </c>
      <c r="L85" s="322">
        <v>1</v>
      </c>
      <c r="M85" s="323">
        <v>1</v>
      </c>
      <c r="N85" s="324">
        <v>1</v>
      </c>
      <c r="O85" s="322">
        <v>0</v>
      </c>
      <c r="P85" s="323">
        <v>1</v>
      </c>
      <c r="Q85" s="324">
        <v>1</v>
      </c>
      <c r="R85" s="322">
        <v>0</v>
      </c>
      <c r="S85" s="325">
        <v>0</v>
      </c>
      <c r="T85" s="321">
        <v>0</v>
      </c>
      <c r="U85" s="330" t="s">
        <v>1655</v>
      </c>
      <c r="V85" s="329" t="str">
        <f t="shared" si="10"/>
        <v/>
      </c>
      <c r="W85" s="329" t="str">
        <f t="shared" si="11"/>
        <v/>
      </c>
      <c r="X85" s="329" t="str">
        <f t="shared" si="12"/>
        <v/>
      </c>
      <c r="Y85" s="329" t="str">
        <f t="shared" si="13"/>
        <v>ü</v>
      </c>
    </row>
    <row r="86" spans="1:25" ht="32.25">
      <c r="A86" s="316">
        <f t="shared" si="14"/>
        <v>79</v>
      </c>
      <c r="B86" s="316">
        <v>6</v>
      </c>
      <c r="C86" s="580"/>
      <c r="D86" s="585" t="s">
        <v>1438</v>
      </c>
      <c r="E86" s="582">
        <v>900000</v>
      </c>
      <c r="F86" s="321" t="s">
        <v>1657</v>
      </c>
      <c r="G86" s="322">
        <v>1</v>
      </c>
      <c r="H86" s="323">
        <v>1</v>
      </c>
      <c r="I86" s="323">
        <v>0</v>
      </c>
      <c r="J86" s="323">
        <v>0</v>
      </c>
      <c r="K86" s="324">
        <v>0</v>
      </c>
      <c r="L86" s="322">
        <v>1</v>
      </c>
      <c r="M86" s="323">
        <v>1</v>
      </c>
      <c r="N86" s="324">
        <v>1</v>
      </c>
      <c r="O86" s="322">
        <v>0</v>
      </c>
      <c r="P86" s="323">
        <v>1</v>
      </c>
      <c r="Q86" s="324">
        <v>1</v>
      </c>
      <c r="R86" s="322">
        <v>1</v>
      </c>
      <c r="S86" s="325">
        <v>1</v>
      </c>
      <c r="T86" s="321">
        <v>1</v>
      </c>
      <c r="U86" s="583" t="s">
        <v>351</v>
      </c>
      <c r="V86" s="329" t="str">
        <f t="shared" si="10"/>
        <v/>
      </c>
      <c r="W86" s="329" t="str">
        <f t="shared" si="11"/>
        <v>ü</v>
      </c>
      <c r="X86" s="329" t="str">
        <f t="shared" si="12"/>
        <v/>
      </c>
      <c r="Y86" s="329" t="str">
        <f t="shared" si="13"/>
        <v/>
      </c>
    </row>
    <row r="87" spans="1:25" ht="37.5">
      <c r="A87" s="316">
        <f t="shared" si="14"/>
        <v>80</v>
      </c>
      <c r="B87" s="316">
        <v>6</v>
      </c>
      <c r="C87" s="580"/>
      <c r="D87" s="581" t="s">
        <v>1439</v>
      </c>
      <c r="E87" s="582">
        <v>1400000</v>
      </c>
      <c r="F87" s="321" t="s">
        <v>1658</v>
      </c>
      <c r="G87" s="322">
        <v>1</v>
      </c>
      <c r="H87" s="323">
        <v>0</v>
      </c>
      <c r="I87" s="323">
        <v>0</v>
      </c>
      <c r="J87" s="323">
        <v>0</v>
      </c>
      <c r="K87" s="324">
        <v>0</v>
      </c>
      <c r="L87" s="322">
        <v>1</v>
      </c>
      <c r="M87" s="323">
        <v>1</v>
      </c>
      <c r="N87" s="324">
        <v>1</v>
      </c>
      <c r="O87" s="322">
        <v>0</v>
      </c>
      <c r="P87" s="323">
        <v>1</v>
      </c>
      <c r="Q87" s="324">
        <v>1</v>
      </c>
      <c r="R87" s="322">
        <v>0</v>
      </c>
      <c r="S87" s="325">
        <v>0</v>
      </c>
      <c r="T87" s="321">
        <v>0</v>
      </c>
      <c r="U87" s="330" t="s">
        <v>1655</v>
      </c>
      <c r="V87" s="329" t="str">
        <f t="shared" si="10"/>
        <v/>
      </c>
      <c r="W87" s="329" t="str">
        <f t="shared" si="11"/>
        <v/>
      </c>
      <c r="X87" s="329" t="str">
        <f t="shared" si="12"/>
        <v/>
      </c>
      <c r="Y87" s="329" t="str">
        <f t="shared" si="13"/>
        <v>ü</v>
      </c>
    </row>
    <row r="88" spans="1:25" ht="18.75">
      <c r="A88" s="316">
        <f t="shared" si="14"/>
        <v>81</v>
      </c>
      <c r="B88" s="316">
        <v>6</v>
      </c>
      <c r="C88" s="580"/>
      <c r="D88" s="581" t="s">
        <v>1440</v>
      </c>
      <c r="E88" s="582">
        <v>5280000</v>
      </c>
      <c r="F88" s="321" t="s">
        <v>1658</v>
      </c>
      <c r="G88" s="322">
        <v>1</v>
      </c>
      <c r="H88" s="323">
        <v>0</v>
      </c>
      <c r="I88" s="323">
        <v>0</v>
      </c>
      <c r="J88" s="323">
        <v>0</v>
      </c>
      <c r="K88" s="324">
        <v>0</v>
      </c>
      <c r="L88" s="322">
        <v>1</v>
      </c>
      <c r="M88" s="323">
        <v>1</v>
      </c>
      <c r="N88" s="324">
        <v>1</v>
      </c>
      <c r="O88" s="322">
        <v>0</v>
      </c>
      <c r="P88" s="323">
        <v>1</v>
      </c>
      <c r="Q88" s="324">
        <v>1</v>
      </c>
      <c r="R88" s="322">
        <v>0</v>
      </c>
      <c r="S88" s="325">
        <v>0</v>
      </c>
      <c r="T88" s="321">
        <v>0</v>
      </c>
      <c r="U88" s="330" t="s">
        <v>1655</v>
      </c>
      <c r="V88" s="329" t="str">
        <f t="shared" si="10"/>
        <v/>
      </c>
      <c r="W88" s="329" t="str">
        <f t="shared" si="11"/>
        <v/>
      </c>
      <c r="X88" s="329" t="str">
        <f t="shared" si="12"/>
        <v/>
      </c>
      <c r="Y88" s="329" t="str">
        <f t="shared" si="13"/>
        <v>ü</v>
      </c>
    </row>
    <row r="89" spans="1:25" ht="18.75">
      <c r="A89" s="316">
        <f t="shared" si="14"/>
        <v>82</v>
      </c>
      <c r="B89" s="316">
        <v>6</v>
      </c>
      <c r="C89" s="580"/>
      <c r="D89" s="581" t="s">
        <v>1441</v>
      </c>
      <c r="E89" s="582">
        <v>7574000</v>
      </c>
      <c r="F89" s="321" t="s">
        <v>1658</v>
      </c>
      <c r="G89" s="322">
        <v>1</v>
      </c>
      <c r="H89" s="323">
        <v>0</v>
      </c>
      <c r="I89" s="323">
        <v>0</v>
      </c>
      <c r="J89" s="323">
        <v>0</v>
      </c>
      <c r="K89" s="324">
        <v>0</v>
      </c>
      <c r="L89" s="322">
        <v>1</v>
      </c>
      <c r="M89" s="323">
        <v>1</v>
      </c>
      <c r="N89" s="324">
        <v>1</v>
      </c>
      <c r="O89" s="322">
        <v>0</v>
      </c>
      <c r="P89" s="323">
        <v>1</v>
      </c>
      <c r="Q89" s="324">
        <v>1</v>
      </c>
      <c r="R89" s="322">
        <v>0</v>
      </c>
      <c r="S89" s="325">
        <v>0</v>
      </c>
      <c r="T89" s="321">
        <v>0</v>
      </c>
      <c r="U89" s="330" t="s">
        <v>1224</v>
      </c>
      <c r="V89" s="329" t="str">
        <f t="shared" si="10"/>
        <v/>
      </c>
      <c r="W89" s="329" t="str">
        <f t="shared" si="11"/>
        <v/>
      </c>
      <c r="X89" s="329" t="str">
        <f t="shared" si="12"/>
        <v/>
      </c>
      <c r="Y89" s="329" t="str">
        <f t="shared" si="13"/>
        <v>ü</v>
      </c>
    </row>
    <row r="90" spans="1:25" ht="18.75">
      <c r="A90" s="316">
        <f t="shared" si="14"/>
        <v>83</v>
      </c>
      <c r="B90" s="316">
        <v>6</v>
      </c>
      <c r="C90" s="580"/>
      <c r="D90" s="581" t="s">
        <v>1442</v>
      </c>
      <c r="E90" s="582">
        <v>2500000</v>
      </c>
      <c r="F90" s="321" t="s">
        <v>1658</v>
      </c>
      <c r="G90" s="322">
        <v>1</v>
      </c>
      <c r="H90" s="323">
        <v>0</v>
      </c>
      <c r="I90" s="323">
        <v>0</v>
      </c>
      <c r="J90" s="323">
        <v>0</v>
      </c>
      <c r="K90" s="324">
        <v>0</v>
      </c>
      <c r="L90" s="322">
        <v>1</v>
      </c>
      <c r="M90" s="323">
        <v>1</v>
      </c>
      <c r="N90" s="324">
        <v>1</v>
      </c>
      <c r="O90" s="322">
        <v>0</v>
      </c>
      <c r="P90" s="323">
        <v>1</v>
      </c>
      <c r="Q90" s="324">
        <v>1</v>
      </c>
      <c r="R90" s="322">
        <v>0</v>
      </c>
      <c r="S90" s="325">
        <v>0</v>
      </c>
      <c r="T90" s="321">
        <v>0</v>
      </c>
      <c r="U90" s="330" t="s">
        <v>1654</v>
      </c>
      <c r="V90" s="329" t="str">
        <f t="shared" si="10"/>
        <v/>
      </c>
      <c r="W90" s="329" t="str">
        <f t="shared" si="11"/>
        <v/>
      </c>
      <c r="X90" s="329" t="str">
        <f t="shared" si="12"/>
        <v/>
      </c>
      <c r="Y90" s="329" t="str">
        <f t="shared" si="13"/>
        <v>ü</v>
      </c>
    </row>
    <row r="91" spans="1:25" ht="18.75">
      <c r="A91" s="316">
        <f t="shared" si="14"/>
        <v>84</v>
      </c>
      <c r="B91" s="316">
        <v>6</v>
      </c>
      <c r="C91" s="580"/>
      <c r="D91" s="590" t="s">
        <v>1443</v>
      </c>
      <c r="E91" s="582">
        <v>2000000</v>
      </c>
      <c r="F91" s="321" t="s">
        <v>1658</v>
      </c>
      <c r="G91" s="322">
        <v>1</v>
      </c>
      <c r="H91" s="323">
        <v>0</v>
      </c>
      <c r="I91" s="323">
        <v>0</v>
      </c>
      <c r="J91" s="323">
        <v>0</v>
      </c>
      <c r="K91" s="324">
        <v>0</v>
      </c>
      <c r="L91" s="322">
        <v>1</v>
      </c>
      <c r="M91" s="323">
        <v>1</v>
      </c>
      <c r="N91" s="324">
        <v>1</v>
      </c>
      <c r="O91" s="322">
        <v>0</v>
      </c>
      <c r="P91" s="323">
        <v>1</v>
      </c>
      <c r="Q91" s="324">
        <v>1</v>
      </c>
      <c r="R91" s="322">
        <v>0</v>
      </c>
      <c r="S91" s="325">
        <v>0</v>
      </c>
      <c r="T91" s="321">
        <v>0</v>
      </c>
      <c r="U91" s="330" t="s">
        <v>1037</v>
      </c>
      <c r="V91" s="329" t="str">
        <f t="shared" si="10"/>
        <v/>
      </c>
      <c r="W91" s="329" t="str">
        <f t="shared" si="11"/>
        <v/>
      </c>
      <c r="X91" s="329" t="str">
        <f t="shared" si="12"/>
        <v/>
      </c>
      <c r="Y91" s="329" t="str">
        <f t="shared" si="13"/>
        <v>ü</v>
      </c>
    </row>
    <row r="92" spans="1:25" ht="37.5">
      <c r="A92" s="316">
        <f t="shared" si="14"/>
        <v>85</v>
      </c>
      <c r="B92" s="316">
        <v>6</v>
      </c>
      <c r="C92" s="580"/>
      <c r="D92" s="590" t="s">
        <v>1444</v>
      </c>
      <c r="E92" s="582">
        <v>1500000</v>
      </c>
      <c r="F92" s="321" t="s">
        <v>1658</v>
      </c>
      <c r="G92" s="322">
        <v>1</v>
      </c>
      <c r="H92" s="323">
        <v>0</v>
      </c>
      <c r="I92" s="323">
        <v>0</v>
      </c>
      <c r="J92" s="323">
        <v>0</v>
      </c>
      <c r="K92" s="324">
        <v>0</v>
      </c>
      <c r="L92" s="322">
        <v>1</v>
      </c>
      <c r="M92" s="323">
        <v>1</v>
      </c>
      <c r="N92" s="324">
        <v>1</v>
      </c>
      <c r="O92" s="322">
        <v>0</v>
      </c>
      <c r="P92" s="323">
        <v>1</v>
      </c>
      <c r="Q92" s="324">
        <v>1</v>
      </c>
      <c r="R92" s="322">
        <v>0</v>
      </c>
      <c r="S92" s="325">
        <v>0</v>
      </c>
      <c r="T92" s="321">
        <v>0</v>
      </c>
      <c r="U92" s="330" t="s">
        <v>475</v>
      </c>
      <c r="V92" s="329" t="str">
        <f t="shared" si="10"/>
        <v/>
      </c>
      <c r="W92" s="329" t="str">
        <f t="shared" si="11"/>
        <v/>
      </c>
      <c r="X92" s="329" t="str">
        <f t="shared" si="12"/>
        <v/>
      </c>
      <c r="Y92" s="329" t="str">
        <f t="shared" si="13"/>
        <v>ü</v>
      </c>
    </row>
    <row r="93" spans="1:25" ht="18.75">
      <c r="A93" s="316">
        <f t="shared" si="14"/>
        <v>86</v>
      </c>
      <c r="B93" s="316">
        <v>6</v>
      </c>
      <c r="C93" s="580"/>
      <c r="D93" s="590" t="s">
        <v>1445</v>
      </c>
      <c r="E93" s="582">
        <v>1000000</v>
      </c>
      <c r="F93" s="321" t="s">
        <v>1658</v>
      </c>
      <c r="G93" s="322">
        <v>1</v>
      </c>
      <c r="H93" s="323">
        <v>0</v>
      </c>
      <c r="I93" s="323">
        <v>0</v>
      </c>
      <c r="J93" s="323">
        <v>0</v>
      </c>
      <c r="K93" s="324">
        <v>0</v>
      </c>
      <c r="L93" s="322">
        <v>1</v>
      </c>
      <c r="M93" s="323">
        <v>1</v>
      </c>
      <c r="N93" s="324">
        <v>1</v>
      </c>
      <c r="O93" s="322">
        <v>0</v>
      </c>
      <c r="P93" s="323">
        <v>1</v>
      </c>
      <c r="Q93" s="324">
        <v>1</v>
      </c>
      <c r="R93" s="322">
        <v>0</v>
      </c>
      <c r="S93" s="325">
        <v>0</v>
      </c>
      <c r="T93" s="321">
        <v>0</v>
      </c>
      <c r="U93" s="330" t="s">
        <v>1655</v>
      </c>
      <c r="V93" s="329" t="str">
        <f t="shared" si="10"/>
        <v/>
      </c>
      <c r="W93" s="329" t="str">
        <f t="shared" si="11"/>
        <v/>
      </c>
      <c r="X93" s="329" t="str">
        <f t="shared" si="12"/>
        <v/>
      </c>
      <c r="Y93" s="329" t="str">
        <f t="shared" si="13"/>
        <v>ü</v>
      </c>
    </row>
    <row r="94" spans="1:25" ht="18.75">
      <c r="A94" s="316">
        <f t="shared" si="14"/>
        <v>87</v>
      </c>
      <c r="B94" s="316">
        <v>6</v>
      </c>
      <c r="C94" s="580"/>
      <c r="D94" s="590" t="s">
        <v>1446</v>
      </c>
      <c r="E94" s="582">
        <v>2000000</v>
      </c>
      <c r="F94" s="321" t="s">
        <v>1658</v>
      </c>
      <c r="G94" s="322">
        <v>1</v>
      </c>
      <c r="H94" s="323">
        <v>0</v>
      </c>
      <c r="I94" s="323">
        <v>0</v>
      </c>
      <c r="J94" s="323">
        <v>0</v>
      </c>
      <c r="K94" s="324">
        <v>0</v>
      </c>
      <c r="L94" s="322">
        <v>1</v>
      </c>
      <c r="M94" s="323">
        <v>1</v>
      </c>
      <c r="N94" s="324">
        <v>1</v>
      </c>
      <c r="O94" s="322">
        <v>0</v>
      </c>
      <c r="P94" s="323">
        <v>1</v>
      </c>
      <c r="Q94" s="324">
        <v>1</v>
      </c>
      <c r="R94" s="322">
        <v>0</v>
      </c>
      <c r="S94" s="325">
        <v>0</v>
      </c>
      <c r="T94" s="321">
        <v>0</v>
      </c>
      <c r="U94" s="330" t="s">
        <v>1655</v>
      </c>
      <c r="V94" s="329" t="str">
        <f t="shared" si="10"/>
        <v/>
      </c>
      <c r="W94" s="329" t="str">
        <f t="shared" si="11"/>
        <v/>
      </c>
      <c r="X94" s="329" t="str">
        <f t="shared" si="12"/>
        <v/>
      </c>
      <c r="Y94" s="329" t="str">
        <f t="shared" si="13"/>
        <v>ü</v>
      </c>
    </row>
    <row r="95" spans="1:25" ht="37.5">
      <c r="A95" s="316">
        <f t="shared" si="14"/>
        <v>88</v>
      </c>
      <c r="B95" s="316">
        <v>6</v>
      </c>
      <c r="C95" s="580"/>
      <c r="D95" s="590" t="s">
        <v>1447</v>
      </c>
      <c r="E95" s="582">
        <v>260000</v>
      </c>
      <c r="F95" s="321" t="s">
        <v>1659</v>
      </c>
      <c r="G95" s="322">
        <v>1</v>
      </c>
      <c r="H95" s="323">
        <v>1</v>
      </c>
      <c r="I95" s="323">
        <v>0</v>
      </c>
      <c r="J95" s="323">
        <v>0</v>
      </c>
      <c r="K95" s="324">
        <v>0</v>
      </c>
      <c r="L95" s="322">
        <v>1</v>
      </c>
      <c r="M95" s="323">
        <v>1</v>
      </c>
      <c r="N95" s="324">
        <v>1</v>
      </c>
      <c r="O95" s="322">
        <v>0</v>
      </c>
      <c r="P95" s="323">
        <v>1</v>
      </c>
      <c r="Q95" s="324">
        <v>1</v>
      </c>
      <c r="R95" s="322">
        <v>1</v>
      </c>
      <c r="S95" s="325">
        <v>1</v>
      </c>
      <c r="T95" s="321">
        <v>1</v>
      </c>
      <c r="U95" s="583" t="s">
        <v>1225</v>
      </c>
      <c r="V95" s="329" t="str">
        <f t="shared" si="10"/>
        <v>ü</v>
      </c>
      <c r="W95" s="329" t="str">
        <f t="shared" si="11"/>
        <v/>
      </c>
      <c r="X95" s="329" t="str">
        <f t="shared" si="12"/>
        <v/>
      </c>
      <c r="Y95" s="329" t="str">
        <f t="shared" si="13"/>
        <v/>
      </c>
    </row>
    <row r="96" spans="1:25" ht="18.75">
      <c r="A96" s="316">
        <f t="shared" si="14"/>
        <v>89</v>
      </c>
      <c r="B96" s="316">
        <v>6</v>
      </c>
      <c r="C96" s="580"/>
      <c r="D96" s="590" t="s">
        <v>1448</v>
      </c>
      <c r="E96" s="582">
        <v>161000</v>
      </c>
      <c r="F96" s="321" t="s">
        <v>1658</v>
      </c>
      <c r="G96" s="322">
        <v>1</v>
      </c>
      <c r="H96" s="323">
        <v>0</v>
      </c>
      <c r="I96" s="323">
        <v>0</v>
      </c>
      <c r="J96" s="323">
        <v>0</v>
      </c>
      <c r="K96" s="324">
        <v>0</v>
      </c>
      <c r="L96" s="322">
        <v>1</v>
      </c>
      <c r="M96" s="323">
        <v>1</v>
      </c>
      <c r="N96" s="324">
        <v>1</v>
      </c>
      <c r="O96" s="322">
        <v>0</v>
      </c>
      <c r="P96" s="323">
        <v>1</v>
      </c>
      <c r="Q96" s="324">
        <v>1</v>
      </c>
      <c r="R96" s="322">
        <v>0</v>
      </c>
      <c r="S96" s="325">
        <v>0</v>
      </c>
      <c r="T96" s="321">
        <v>0</v>
      </c>
      <c r="U96" s="330" t="s">
        <v>1655</v>
      </c>
      <c r="V96" s="329" t="str">
        <f t="shared" si="10"/>
        <v/>
      </c>
      <c r="W96" s="329" t="str">
        <f t="shared" si="11"/>
        <v/>
      </c>
      <c r="X96" s="329" t="str">
        <f t="shared" si="12"/>
        <v/>
      </c>
      <c r="Y96" s="329" t="str">
        <f t="shared" si="13"/>
        <v>ü</v>
      </c>
    </row>
    <row r="97" spans="1:25" ht="18.75">
      <c r="A97" s="316">
        <f t="shared" si="14"/>
        <v>90</v>
      </c>
      <c r="B97" s="316">
        <v>6</v>
      </c>
      <c r="C97" s="580"/>
      <c r="D97" s="590" t="s">
        <v>307</v>
      </c>
      <c r="E97" s="582">
        <v>3829000</v>
      </c>
      <c r="F97" s="321" t="s">
        <v>1659</v>
      </c>
      <c r="G97" s="322">
        <v>1</v>
      </c>
      <c r="H97" s="323">
        <v>1</v>
      </c>
      <c r="I97" s="323">
        <v>0</v>
      </c>
      <c r="J97" s="323">
        <v>0</v>
      </c>
      <c r="K97" s="324">
        <v>0</v>
      </c>
      <c r="L97" s="322">
        <v>1</v>
      </c>
      <c r="M97" s="323">
        <v>1</v>
      </c>
      <c r="N97" s="324">
        <v>1</v>
      </c>
      <c r="O97" s="322">
        <v>0</v>
      </c>
      <c r="P97" s="323">
        <v>1</v>
      </c>
      <c r="Q97" s="324">
        <v>1</v>
      </c>
      <c r="R97" s="322">
        <v>1</v>
      </c>
      <c r="S97" s="325">
        <v>1</v>
      </c>
      <c r="T97" s="321">
        <v>1</v>
      </c>
      <c r="U97" s="583" t="s">
        <v>1226</v>
      </c>
      <c r="V97" s="329" t="str">
        <f t="shared" si="10"/>
        <v>ü</v>
      </c>
      <c r="W97" s="329" t="str">
        <f t="shared" si="11"/>
        <v/>
      </c>
      <c r="X97" s="329" t="str">
        <f t="shared" si="12"/>
        <v/>
      </c>
      <c r="Y97" s="329" t="str">
        <f t="shared" si="13"/>
        <v/>
      </c>
    </row>
    <row r="98" spans="1:25" ht="18.75">
      <c r="A98" s="316">
        <f t="shared" si="14"/>
        <v>91</v>
      </c>
      <c r="B98" s="316">
        <v>6</v>
      </c>
      <c r="C98" s="580"/>
      <c r="D98" s="590" t="s">
        <v>308</v>
      </c>
      <c r="E98" s="582">
        <v>4863000</v>
      </c>
      <c r="F98" s="321" t="s">
        <v>1658</v>
      </c>
      <c r="G98" s="322">
        <v>1</v>
      </c>
      <c r="H98" s="323">
        <v>0</v>
      </c>
      <c r="I98" s="323">
        <v>0</v>
      </c>
      <c r="J98" s="323">
        <v>0</v>
      </c>
      <c r="K98" s="324">
        <v>0</v>
      </c>
      <c r="L98" s="322">
        <v>1</v>
      </c>
      <c r="M98" s="323">
        <v>1</v>
      </c>
      <c r="N98" s="324">
        <v>1</v>
      </c>
      <c r="O98" s="322">
        <v>0</v>
      </c>
      <c r="P98" s="323">
        <v>1</v>
      </c>
      <c r="Q98" s="324">
        <v>1</v>
      </c>
      <c r="R98" s="322">
        <v>0</v>
      </c>
      <c r="S98" s="325">
        <v>0</v>
      </c>
      <c r="T98" s="321">
        <v>0</v>
      </c>
      <c r="U98" s="330" t="s">
        <v>1655</v>
      </c>
      <c r="V98" s="329" t="str">
        <f t="shared" si="10"/>
        <v/>
      </c>
      <c r="W98" s="329" t="str">
        <f t="shared" si="11"/>
        <v/>
      </c>
      <c r="X98" s="329" t="str">
        <f t="shared" si="12"/>
        <v/>
      </c>
      <c r="Y98" s="329" t="str">
        <f t="shared" si="13"/>
        <v>ü</v>
      </c>
    </row>
    <row r="99" spans="1:25" ht="18.75">
      <c r="A99" s="316">
        <f t="shared" si="14"/>
        <v>92</v>
      </c>
      <c r="B99" s="316">
        <v>6</v>
      </c>
      <c r="C99" s="580"/>
      <c r="D99" s="590" t="s">
        <v>309</v>
      </c>
      <c r="E99" s="582">
        <v>200000</v>
      </c>
      <c r="F99" s="321" t="s">
        <v>1658</v>
      </c>
      <c r="G99" s="322">
        <v>1</v>
      </c>
      <c r="H99" s="323">
        <v>0</v>
      </c>
      <c r="I99" s="323">
        <v>0</v>
      </c>
      <c r="J99" s="323">
        <v>0</v>
      </c>
      <c r="K99" s="324">
        <v>0</v>
      </c>
      <c r="L99" s="322">
        <v>1</v>
      </c>
      <c r="M99" s="323">
        <v>1</v>
      </c>
      <c r="N99" s="324">
        <v>1</v>
      </c>
      <c r="O99" s="322">
        <v>0</v>
      </c>
      <c r="P99" s="323">
        <v>1</v>
      </c>
      <c r="Q99" s="324">
        <v>1</v>
      </c>
      <c r="R99" s="322">
        <v>0</v>
      </c>
      <c r="S99" s="325">
        <v>0</v>
      </c>
      <c r="T99" s="321">
        <v>0</v>
      </c>
      <c r="U99" s="330" t="s">
        <v>1655</v>
      </c>
      <c r="V99" s="329" t="str">
        <f t="shared" si="10"/>
        <v/>
      </c>
      <c r="W99" s="329" t="str">
        <f t="shared" si="11"/>
        <v/>
      </c>
      <c r="X99" s="329" t="str">
        <f t="shared" si="12"/>
        <v/>
      </c>
      <c r="Y99" s="329" t="str">
        <f t="shared" si="13"/>
        <v>ü</v>
      </c>
    </row>
    <row r="100" spans="1:25" ht="18.75">
      <c r="A100" s="316">
        <f t="shared" si="14"/>
        <v>93</v>
      </c>
      <c r="B100" s="316">
        <v>6</v>
      </c>
      <c r="C100" s="580"/>
      <c r="D100" s="590" t="s">
        <v>310</v>
      </c>
      <c r="E100" s="582">
        <v>13000</v>
      </c>
      <c r="F100" s="321" t="s">
        <v>1658</v>
      </c>
      <c r="G100" s="322">
        <v>1</v>
      </c>
      <c r="H100" s="323">
        <v>0</v>
      </c>
      <c r="I100" s="323">
        <v>0</v>
      </c>
      <c r="J100" s="323">
        <v>0</v>
      </c>
      <c r="K100" s="324">
        <v>0</v>
      </c>
      <c r="L100" s="322">
        <v>1</v>
      </c>
      <c r="M100" s="323">
        <v>1</v>
      </c>
      <c r="N100" s="324">
        <v>1</v>
      </c>
      <c r="O100" s="322">
        <v>0</v>
      </c>
      <c r="P100" s="323">
        <v>1</v>
      </c>
      <c r="Q100" s="324">
        <v>1</v>
      </c>
      <c r="R100" s="322">
        <v>0</v>
      </c>
      <c r="S100" s="325">
        <v>0</v>
      </c>
      <c r="T100" s="321">
        <v>0</v>
      </c>
      <c r="U100" s="330" t="s">
        <v>1655</v>
      </c>
      <c r="V100" s="329" t="str">
        <f t="shared" si="10"/>
        <v/>
      </c>
      <c r="W100" s="329" t="str">
        <f t="shared" si="11"/>
        <v/>
      </c>
      <c r="X100" s="329" t="str">
        <f t="shared" si="12"/>
        <v/>
      </c>
      <c r="Y100" s="329" t="str">
        <f t="shared" si="13"/>
        <v>ü</v>
      </c>
    </row>
    <row r="101" spans="1:25" ht="32.25">
      <c r="A101" s="316">
        <f t="shared" si="14"/>
        <v>94</v>
      </c>
      <c r="B101" s="316">
        <v>6</v>
      </c>
      <c r="C101" s="580"/>
      <c r="D101" s="590" t="s">
        <v>311</v>
      </c>
      <c r="E101" s="582">
        <v>1550000</v>
      </c>
      <c r="F101" s="321" t="s">
        <v>1658</v>
      </c>
      <c r="G101" s="322">
        <v>1</v>
      </c>
      <c r="H101" s="323">
        <v>0</v>
      </c>
      <c r="I101" s="323">
        <v>0</v>
      </c>
      <c r="J101" s="323">
        <v>0</v>
      </c>
      <c r="K101" s="324">
        <v>0</v>
      </c>
      <c r="L101" s="322">
        <v>1</v>
      </c>
      <c r="M101" s="323">
        <v>1</v>
      </c>
      <c r="N101" s="324">
        <v>1</v>
      </c>
      <c r="O101" s="322">
        <v>0</v>
      </c>
      <c r="P101" s="323">
        <v>1</v>
      </c>
      <c r="Q101" s="324">
        <v>1</v>
      </c>
      <c r="R101" s="322">
        <v>0</v>
      </c>
      <c r="S101" s="325">
        <v>0</v>
      </c>
      <c r="T101" s="321">
        <v>0</v>
      </c>
      <c r="U101" s="330" t="s">
        <v>1227</v>
      </c>
      <c r="V101" s="329" t="str">
        <f t="shared" si="10"/>
        <v/>
      </c>
      <c r="W101" s="329" t="str">
        <f t="shared" si="11"/>
        <v/>
      </c>
      <c r="X101" s="329" t="str">
        <f t="shared" si="12"/>
        <v/>
      </c>
      <c r="Y101" s="329" t="str">
        <f t="shared" si="13"/>
        <v>ü</v>
      </c>
    </row>
    <row r="102" spans="1:25" ht="18.75">
      <c r="A102" s="316">
        <f t="shared" si="14"/>
        <v>95</v>
      </c>
      <c r="B102" s="316">
        <v>6</v>
      </c>
      <c r="C102" s="580"/>
      <c r="D102" s="590" t="s">
        <v>312</v>
      </c>
      <c r="E102" s="582">
        <v>300000</v>
      </c>
      <c r="F102" s="321" t="s">
        <v>1658</v>
      </c>
      <c r="G102" s="322">
        <v>1</v>
      </c>
      <c r="H102" s="323">
        <v>0</v>
      </c>
      <c r="I102" s="323">
        <v>0</v>
      </c>
      <c r="J102" s="323">
        <v>0</v>
      </c>
      <c r="K102" s="324">
        <v>0</v>
      </c>
      <c r="L102" s="322">
        <v>1</v>
      </c>
      <c r="M102" s="323">
        <v>1</v>
      </c>
      <c r="N102" s="324">
        <v>1</v>
      </c>
      <c r="O102" s="322">
        <v>0</v>
      </c>
      <c r="P102" s="323">
        <v>1</v>
      </c>
      <c r="Q102" s="324">
        <v>1</v>
      </c>
      <c r="R102" s="322">
        <v>0</v>
      </c>
      <c r="S102" s="325">
        <v>0</v>
      </c>
      <c r="T102" s="321">
        <v>0</v>
      </c>
      <c r="U102" s="330" t="s">
        <v>1654</v>
      </c>
      <c r="V102" s="329" t="str">
        <f t="shared" si="10"/>
        <v/>
      </c>
      <c r="W102" s="329" t="str">
        <f t="shared" si="11"/>
        <v/>
      </c>
      <c r="X102" s="329" t="str">
        <f t="shared" si="12"/>
        <v/>
      </c>
      <c r="Y102" s="329" t="str">
        <f t="shared" si="13"/>
        <v>ü</v>
      </c>
    </row>
    <row r="103" spans="1:25" ht="18.75">
      <c r="A103" s="316">
        <f t="shared" si="14"/>
        <v>96</v>
      </c>
      <c r="B103" s="316">
        <v>6</v>
      </c>
      <c r="C103" s="580"/>
      <c r="D103" s="590" t="s">
        <v>313</v>
      </c>
      <c r="E103" s="582">
        <v>165400</v>
      </c>
      <c r="F103" s="321" t="s">
        <v>1658</v>
      </c>
      <c r="G103" s="322">
        <v>1</v>
      </c>
      <c r="H103" s="323">
        <v>0</v>
      </c>
      <c r="I103" s="323">
        <v>0</v>
      </c>
      <c r="J103" s="323">
        <v>0</v>
      </c>
      <c r="K103" s="324">
        <v>0</v>
      </c>
      <c r="L103" s="322">
        <v>1</v>
      </c>
      <c r="M103" s="323">
        <v>1</v>
      </c>
      <c r="N103" s="324">
        <v>1</v>
      </c>
      <c r="O103" s="322">
        <v>0</v>
      </c>
      <c r="P103" s="323">
        <v>1</v>
      </c>
      <c r="Q103" s="324">
        <v>1</v>
      </c>
      <c r="R103" s="322">
        <v>0</v>
      </c>
      <c r="S103" s="325">
        <v>0</v>
      </c>
      <c r="T103" s="321">
        <v>0</v>
      </c>
      <c r="U103" s="330" t="s">
        <v>1655</v>
      </c>
      <c r="V103" s="329" t="str">
        <f t="shared" si="10"/>
        <v/>
      </c>
      <c r="W103" s="329" t="str">
        <f t="shared" si="11"/>
        <v/>
      </c>
      <c r="X103" s="329" t="str">
        <f t="shared" si="12"/>
        <v/>
      </c>
      <c r="Y103" s="329" t="str">
        <f t="shared" si="13"/>
        <v>ü</v>
      </c>
    </row>
    <row r="104" spans="1:25" ht="37.5">
      <c r="A104" s="316">
        <f t="shared" si="14"/>
        <v>97</v>
      </c>
      <c r="B104" s="316">
        <v>6</v>
      </c>
      <c r="C104" s="580"/>
      <c r="D104" s="590" t="s">
        <v>314</v>
      </c>
      <c r="E104" s="582">
        <v>200200</v>
      </c>
      <c r="F104" s="321" t="s">
        <v>1658</v>
      </c>
      <c r="G104" s="322">
        <v>1</v>
      </c>
      <c r="H104" s="323">
        <v>0</v>
      </c>
      <c r="I104" s="323">
        <v>0</v>
      </c>
      <c r="J104" s="323">
        <v>0</v>
      </c>
      <c r="K104" s="324">
        <v>0</v>
      </c>
      <c r="L104" s="322">
        <v>1</v>
      </c>
      <c r="M104" s="323">
        <v>1</v>
      </c>
      <c r="N104" s="324">
        <v>1</v>
      </c>
      <c r="O104" s="322">
        <v>0</v>
      </c>
      <c r="P104" s="323">
        <v>1</v>
      </c>
      <c r="Q104" s="324">
        <v>1</v>
      </c>
      <c r="R104" s="322">
        <v>0</v>
      </c>
      <c r="S104" s="325">
        <v>0</v>
      </c>
      <c r="T104" s="321">
        <v>0</v>
      </c>
      <c r="U104" s="330" t="s">
        <v>1655</v>
      </c>
      <c r="V104" s="329" t="str">
        <f t="shared" ref="V104:V121" si="15">IF($F104="Y",$Z$4,"")</f>
        <v/>
      </c>
      <c r="W104" s="329" t="str">
        <f t="shared" ref="W104:W121" si="16">IF(F104="F",$Z$4,"")</f>
        <v/>
      </c>
      <c r="X104" s="329" t="str">
        <f t="shared" ref="X104:X121" si="17">IF(F104="L",$Z$4,"")</f>
        <v/>
      </c>
      <c r="Y104" s="329" t="str">
        <f t="shared" ref="Y104:Y121" si="18">IF(F104="N",$Z$4,"")</f>
        <v>ü</v>
      </c>
    </row>
    <row r="105" spans="1:25" ht="37.5">
      <c r="A105" s="316">
        <f t="shared" ref="A105:A121" si="19">A104+1</f>
        <v>98</v>
      </c>
      <c r="B105" s="316">
        <v>6</v>
      </c>
      <c r="C105" s="580"/>
      <c r="D105" s="590" t="s">
        <v>315</v>
      </c>
      <c r="E105" s="586">
        <v>500000</v>
      </c>
      <c r="F105" s="321" t="s">
        <v>1657</v>
      </c>
      <c r="G105" s="322">
        <v>1</v>
      </c>
      <c r="H105" s="323">
        <v>1</v>
      </c>
      <c r="I105" s="323">
        <v>0</v>
      </c>
      <c r="J105" s="323">
        <v>0</v>
      </c>
      <c r="K105" s="324">
        <v>0</v>
      </c>
      <c r="L105" s="322">
        <v>1</v>
      </c>
      <c r="M105" s="323">
        <v>1</v>
      </c>
      <c r="N105" s="324">
        <v>1</v>
      </c>
      <c r="O105" s="322">
        <v>0</v>
      </c>
      <c r="P105" s="323">
        <v>1</v>
      </c>
      <c r="Q105" s="324">
        <v>1</v>
      </c>
      <c r="R105" s="322">
        <v>1</v>
      </c>
      <c r="S105" s="325">
        <v>1</v>
      </c>
      <c r="T105" s="321">
        <v>1</v>
      </c>
      <c r="U105" s="583" t="s">
        <v>351</v>
      </c>
      <c r="V105" s="329" t="str">
        <f t="shared" si="15"/>
        <v/>
      </c>
      <c r="W105" s="329" t="str">
        <f t="shared" si="16"/>
        <v>ü</v>
      </c>
      <c r="X105" s="329" t="str">
        <f t="shared" si="17"/>
        <v/>
      </c>
      <c r="Y105" s="329" t="str">
        <f t="shared" si="18"/>
        <v/>
      </c>
    </row>
    <row r="106" spans="1:25" ht="32.25">
      <c r="A106" s="316">
        <f t="shared" si="19"/>
        <v>99</v>
      </c>
      <c r="B106" s="316">
        <v>6</v>
      </c>
      <c r="C106" s="580"/>
      <c r="D106" s="590" t="s">
        <v>316</v>
      </c>
      <c r="E106" s="586">
        <v>10000000</v>
      </c>
      <c r="F106" s="321" t="s">
        <v>1657</v>
      </c>
      <c r="G106" s="322">
        <v>1</v>
      </c>
      <c r="H106" s="323">
        <v>1</v>
      </c>
      <c r="I106" s="323">
        <v>0</v>
      </c>
      <c r="J106" s="323">
        <v>0</v>
      </c>
      <c r="K106" s="324">
        <v>0</v>
      </c>
      <c r="L106" s="322">
        <v>1</v>
      </c>
      <c r="M106" s="323">
        <v>1</v>
      </c>
      <c r="N106" s="324">
        <v>1</v>
      </c>
      <c r="O106" s="322">
        <v>0</v>
      </c>
      <c r="P106" s="323">
        <v>1</v>
      </c>
      <c r="Q106" s="324">
        <v>1</v>
      </c>
      <c r="R106" s="322">
        <v>1</v>
      </c>
      <c r="S106" s="325">
        <v>1</v>
      </c>
      <c r="T106" s="321">
        <v>1</v>
      </c>
      <c r="U106" s="583" t="s">
        <v>351</v>
      </c>
      <c r="V106" s="329" t="str">
        <f t="shared" si="15"/>
        <v/>
      </c>
      <c r="W106" s="329" t="str">
        <f t="shared" si="16"/>
        <v>ü</v>
      </c>
      <c r="X106" s="329" t="str">
        <f t="shared" si="17"/>
        <v/>
      </c>
      <c r="Y106" s="329" t="str">
        <f t="shared" si="18"/>
        <v/>
      </c>
    </row>
    <row r="107" spans="1:25" ht="46.5">
      <c r="A107" s="316">
        <f t="shared" si="19"/>
        <v>100</v>
      </c>
      <c r="B107" s="316">
        <v>6</v>
      </c>
      <c r="C107" s="580"/>
      <c r="D107" s="590" t="s">
        <v>317</v>
      </c>
      <c r="E107" s="586">
        <v>4706000</v>
      </c>
      <c r="F107" s="321" t="s">
        <v>1657</v>
      </c>
      <c r="G107" s="322">
        <v>1</v>
      </c>
      <c r="H107" s="323">
        <v>0</v>
      </c>
      <c r="I107" s="323">
        <v>0</v>
      </c>
      <c r="J107" s="323">
        <v>0</v>
      </c>
      <c r="K107" s="324">
        <v>0</v>
      </c>
      <c r="L107" s="322">
        <v>1</v>
      </c>
      <c r="M107" s="323">
        <v>1</v>
      </c>
      <c r="N107" s="324">
        <v>1</v>
      </c>
      <c r="O107" s="322">
        <v>0</v>
      </c>
      <c r="P107" s="323">
        <v>1</v>
      </c>
      <c r="Q107" s="324">
        <v>1</v>
      </c>
      <c r="R107" s="322">
        <v>1</v>
      </c>
      <c r="S107" s="325">
        <v>1</v>
      </c>
      <c r="T107" s="321">
        <v>1</v>
      </c>
      <c r="U107" s="583" t="s">
        <v>1121</v>
      </c>
      <c r="V107" s="329" t="str">
        <f t="shared" si="15"/>
        <v/>
      </c>
      <c r="W107" s="329" t="str">
        <f t="shared" si="16"/>
        <v>ü</v>
      </c>
      <c r="X107" s="329" t="str">
        <f t="shared" si="17"/>
        <v/>
      </c>
      <c r="Y107" s="329" t="str">
        <f t="shared" si="18"/>
        <v/>
      </c>
    </row>
    <row r="108" spans="1:25" ht="32.25">
      <c r="A108" s="316">
        <f t="shared" si="19"/>
        <v>101</v>
      </c>
      <c r="B108" s="316">
        <v>6</v>
      </c>
      <c r="C108" s="580"/>
      <c r="D108" s="590" t="s">
        <v>318</v>
      </c>
      <c r="E108" s="582">
        <v>2430000</v>
      </c>
      <c r="F108" s="321" t="s">
        <v>1657</v>
      </c>
      <c r="G108" s="322">
        <v>1</v>
      </c>
      <c r="H108" s="323">
        <v>1</v>
      </c>
      <c r="I108" s="323">
        <v>0</v>
      </c>
      <c r="J108" s="323">
        <v>0</v>
      </c>
      <c r="K108" s="324">
        <v>0</v>
      </c>
      <c r="L108" s="322">
        <v>1</v>
      </c>
      <c r="M108" s="323">
        <v>1</v>
      </c>
      <c r="N108" s="324">
        <v>1</v>
      </c>
      <c r="O108" s="322">
        <v>0</v>
      </c>
      <c r="P108" s="323">
        <v>1</v>
      </c>
      <c r="Q108" s="324">
        <v>1</v>
      </c>
      <c r="R108" s="322">
        <v>1</v>
      </c>
      <c r="S108" s="325">
        <v>1</v>
      </c>
      <c r="T108" s="321">
        <v>1</v>
      </c>
      <c r="U108" s="583" t="s">
        <v>351</v>
      </c>
      <c r="V108" s="329" t="str">
        <f t="shared" si="15"/>
        <v/>
      </c>
      <c r="W108" s="329" t="str">
        <f t="shared" si="16"/>
        <v>ü</v>
      </c>
      <c r="X108" s="329" t="str">
        <f t="shared" si="17"/>
        <v/>
      </c>
      <c r="Y108" s="329" t="str">
        <f t="shared" si="18"/>
        <v/>
      </c>
    </row>
    <row r="109" spans="1:25" ht="32.25">
      <c r="A109" s="316">
        <f t="shared" si="19"/>
        <v>102</v>
      </c>
      <c r="B109" s="316">
        <v>6</v>
      </c>
      <c r="C109" s="580"/>
      <c r="D109" s="591" t="s">
        <v>319</v>
      </c>
      <c r="E109" s="582">
        <v>1500000</v>
      </c>
      <c r="F109" s="321" t="s">
        <v>1659</v>
      </c>
      <c r="G109" s="322">
        <v>1</v>
      </c>
      <c r="H109" s="323">
        <v>1</v>
      </c>
      <c r="I109" s="323">
        <v>0</v>
      </c>
      <c r="J109" s="323">
        <v>0</v>
      </c>
      <c r="K109" s="324">
        <v>0</v>
      </c>
      <c r="L109" s="322">
        <v>1</v>
      </c>
      <c r="M109" s="323">
        <v>1</v>
      </c>
      <c r="N109" s="324">
        <v>1</v>
      </c>
      <c r="O109" s="322">
        <v>0</v>
      </c>
      <c r="P109" s="323">
        <v>1</v>
      </c>
      <c r="Q109" s="324">
        <v>1</v>
      </c>
      <c r="R109" s="322">
        <v>1</v>
      </c>
      <c r="S109" s="325">
        <v>1</v>
      </c>
      <c r="T109" s="321">
        <v>1</v>
      </c>
      <c r="U109" s="583" t="s">
        <v>1122</v>
      </c>
      <c r="V109" s="329" t="str">
        <f t="shared" si="15"/>
        <v>ü</v>
      </c>
      <c r="W109" s="329" t="str">
        <f t="shared" si="16"/>
        <v/>
      </c>
      <c r="X109" s="329" t="str">
        <f t="shared" si="17"/>
        <v/>
      </c>
      <c r="Y109" s="329" t="str">
        <f t="shared" si="18"/>
        <v/>
      </c>
    </row>
    <row r="110" spans="1:25" ht="32.25">
      <c r="A110" s="316">
        <f t="shared" si="19"/>
        <v>103</v>
      </c>
      <c r="B110" s="316">
        <v>6</v>
      </c>
      <c r="C110" s="580"/>
      <c r="D110" s="592" t="s">
        <v>320</v>
      </c>
      <c r="E110" s="582">
        <v>1965600</v>
      </c>
      <c r="F110" s="321" t="s">
        <v>1659</v>
      </c>
      <c r="G110" s="322">
        <v>1</v>
      </c>
      <c r="H110" s="323">
        <v>1</v>
      </c>
      <c r="I110" s="323">
        <v>0</v>
      </c>
      <c r="J110" s="323">
        <v>0</v>
      </c>
      <c r="K110" s="324">
        <v>0</v>
      </c>
      <c r="L110" s="322">
        <v>1</v>
      </c>
      <c r="M110" s="323">
        <v>1</v>
      </c>
      <c r="N110" s="324">
        <v>1</v>
      </c>
      <c r="O110" s="322">
        <v>0</v>
      </c>
      <c r="P110" s="323">
        <v>1</v>
      </c>
      <c r="Q110" s="324">
        <v>1</v>
      </c>
      <c r="R110" s="322">
        <v>1</v>
      </c>
      <c r="S110" s="325">
        <v>1</v>
      </c>
      <c r="T110" s="321">
        <v>1</v>
      </c>
      <c r="U110" s="583" t="s">
        <v>1122</v>
      </c>
      <c r="V110" s="329" t="str">
        <f t="shared" si="15"/>
        <v>ü</v>
      </c>
      <c r="W110" s="329" t="str">
        <f t="shared" si="16"/>
        <v/>
      </c>
      <c r="X110" s="329" t="str">
        <f t="shared" si="17"/>
        <v/>
      </c>
      <c r="Y110" s="329" t="str">
        <f t="shared" si="18"/>
        <v/>
      </c>
    </row>
    <row r="111" spans="1:25" ht="32.25">
      <c r="A111" s="316">
        <f t="shared" si="19"/>
        <v>104</v>
      </c>
      <c r="B111" s="316">
        <v>6</v>
      </c>
      <c r="C111" s="580"/>
      <c r="D111" s="592" t="s">
        <v>321</v>
      </c>
      <c r="E111" s="582">
        <v>1984200</v>
      </c>
      <c r="F111" s="321" t="s">
        <v>1659</v>
      </c>
      <c r="G111" s="322">
        <v>1</v>
      </c>
      <c r="H111" s="323">
        <v>1</v>
      </c>
      <c r="I111" s="323">
        <v>0</v>
      </c>
      <c r="J111" s="323">
        <v>0</v>
      </c>
      <c r="K111" s="324">
        <v>0</v>
      </c>
      <c r="L111" s="322">
        <v>1</v>
      </c>
      <c r="M111" s="323">
        <v>1</v>
      </c>
      <c r="N111" s="324">
        <v>1</v>
      </c>
      <c r="O111" s="322">
        <v>0</v>
      </c>
      <c r="P111" s="323">
        <v>1</v>
      </c>
      <c r="Q111" s="324">
        <v>1</v>
      </c>
      <c r="R111" s="322">
        <v>1</v>
      </c>
      <c r="S111" s="325">
        <v>1</v>
      </c>
      <c r="T111" s="321">
        <v>1</v>
      </c>
      <c r="U111" s="583" t="s">
        <v>1122</v>
      </c>
      <c r="V111" s="329" t="str">
        <f t="shared" si="15"/>
        <v>ü</v>
      </c>
      <c r="W111" s="329" t="str">
        <f t="shared" si="16"/>
        <v/>
      </c>
      <c r="X111" s="329" t="str">
        <f t="shared" si="17"/>
        <v/>
      </c>
      <c r="Y111" s="329" t="str">
        <f t="shared" si="18"/>
        <v/>
      </c>
    </row>
    <row r="112" spans="1:25" ht="32.25">
      <c r="A112" s="316">
        <f t="shared" si="19"/>
        <v>105</v>
      </c>
      <c r="B112" s="316">
        <v>6</v>
      </c>
      <c r="C112" s="580"/>
      <c r="D112" s="592" t="s">
        <v>322</v>
      </c>
      <c r="E112" s="582">
        <v>1950000</v>
      </c>
      <c r="F112" s="321" t="s">
        <v>1659</v>
      </c>
      <c r="G112" s="322">
        <v>1</v>
      </c>
      <c r="H112" s="323">
        <v>1</v>
      </c>
      <c r="I112" s="323">
        <v>0</v>
      </c>
      <c r="J112" s="323">
        <v>0</v>
      </c>
      <c r="K112" s="324">
        <v>0</v>
      </c>
      <c r="L112" s="322">
        <v>1</v>
      </c>
      <c r="M112" s="323">
        <v>1</v>
      </c>
      <c r="N112" s="324">
        <v>1</v>
      </c>
      <c r="O112" s="322">
        <v>0</v>
      </c>
      <c r="P112" s="323">
        <v>1</v>
      </c>
      <c r="Q112" s="324">
        <v>1</v>
      </c>
      <c r="R112" s="322">
        <v>1</v>
      </c>
      <c r="S112" s="325">
        <v>1</v>
      </c>
      <c r="T112" s="321">
        <v>1</v>
      </c>
      <c r="U112" s="583" t="s">
        <v>1123</v>
      </c>
      <c r="V112" s="329" t="str">
        <f t="shared" si="15"/>
        <v>ü</v>
      </c>
      <c r="W112" s="329" t="str">
        <f t="shared" si="16"/>
        <v/>
      </c>
      <c r="X112" s="329" t="str">
        <f t="shared" si="17"/>
        <v/>
      </c>
      <c r="Y112" s="329" t="str">
        <f t="shared" si="18"/>
        <v/>
      </c>
    </row>
    <row r="113" spans="1:25" ht="28.5">
      <c r="A113" s="316">
        <f t="shared" si="19"/>
        <v>106</v>
      </c>
      <c r="B113" s="316">
        <v>7</v>
      </c>
      <c r="C113" s="580" t="s">
        <v>323</v>
      </c>
      <c r="D113" s="344" t="s">
        <v>324</v>
      </c>
      <c r="E113" s="582">
        <v>10000000</v>
      </c>
      <c r="F113" s="321" t="s">
        <v>1657</v>
      </c>
      <c r="G113" s="322">
        <v>1</v>
      </c>
      <c r="H113" s="323">
        <v>1</v>
      </c>
      <c r="I113" s="323">
        <v>0</v>
      </c>
      <c r="J113" s="323">
        <v>0</v>
      </c>
      <c r="K113" s="324">
        <v>0</v>
      </c>
      <c r="L113" s="322">
        <v>1</v>
      </c>
      <c r="M113" s="323">
        <v>1</v>
      </c>
      <c r="N113" s="324">
        <v>1</v>
      </c>
      <c r="O113" s="322">
        <v>0</v>
      </c>
      <c r="P113" s="323">
        <v>1</v>
      </c>
      <c r="Q113" s="324">
        <v>1</v>
      </c>
      <c r="R113" s="322">
        <v>1</v>
      </c>
      <c r="S113" s="325">
        <v>1</v>
      </c>
      <c r="T113" s="321">
        <v>1</v>
      </c>
      <c r="U113" s="583" t="s">
        <v>351</v>
      </c>
      <c r="V113" s="329" t="str">
        <f t="shared" si="15"/>
        <v/>
      </c>
      <c r="W113" s="329" t="str">
        <f t="shared" si="16"/>
        <v>ü</v>
      </c>
      <c r="X113" s="329" t="str">
        <f t="shared" si="17"/>
        <v/>
      </c>
      <c r="Y113" s="329" t="str">
        <f t="shared" si="18"/>
        <v/>
      </c>
    </row>
    <row r="114" spans="1:25" ht="28.5">
      <c r="A114" s="316">
        <f t="shared" si="19"/>
        <v>107</v>
      </c>
      <c r="B114" s="316">
        <v>7</v>
      </c>
      <c r="C114" s="580"/>
      <c r="D114" s="344" t="s">
        <v>325</v>
      </c>
      <c r="E114" s="582">
        <v>500000</v>
      </c>
      <c r="F114" s="321" t="s">
        <v>1657</v>
      </c>
      <c r="G114" s="322">
        <v>1</v>
      </c>
      <c r="H114" s="323">
        <v>1</v>
      </c>
      <c r="I114" s="323">
        <v>0</v>
      </c>
      <c r="J114" s="323">
        <v>0</v>
      </c>
      <c r="K114" s="324">
        <v>0</v>
      </c>
      <c r="L114" s="322">
        <v>1</v>
      </c>
      <c r="M114" s="323">
        <v>1</v>
      </c>
      <c r="N114" s="324">
        <v>1</v>
      </c>
      <c r="O114" s="322">
        <v>0</v>
      </c>
      <c r="P114" s="323">
        <v>1</v>
      </c>
      <c r="Q114" s="324">
        <v>1</v>
      </c>
      <c r="R114" s="322">
        <v>1</v>
      </c>
      <c r="S114" s="325">
        <v>1</v>
      </c>
      <c r="T114" s="321">
        <v>1</v>
      </c>
      <c r="U114" s="583" t="s">
        <v>351</v>
      </c>
      <c r="V114" s="329" t="str">
        <f t="shared" si="15"/>
        <v/>
      </c>
      <c r="W114" s="329" t="str">
        <f t="shared" si="16"/>
        <v>ü</v>
      </c>
      <c r="X114" s="329" t="str">
        <f t="shared" si="17"/>
        <v/>
      </c>
      <c r="Y114" s="329" t="str">
        <f t="shared" si="18"/>
        <v/>
      </c>
    </row>
    <row r="115" spans="1:25" ht="28.5">
      <c r="A115" s="316">
        <f t="shared" si="19"/>
        <v>108</v>
      </c>
      <c r="B115" s="316">
        <v>7</v>
      </c>
      <c r="C115" s="580"/>
      <c r="D115" s="344" t="s">
        <v>326</v>
      </c>
      <c r="E115" s="582">
        <v>400000</v>
      </c>
      <c r="F115" s="321" t="s">
        <v>1657</v>
      </c>
      <c r="G115" s="322">
        <v>1</v>
      </c>
      <c r="H115" s="323">
        <v>1</v>
      </c>
      <c r="I115" s="323">
        <v>0</v>
      </c>
      <c r="J115" s="323">
        <v>0</v>
      </c>
      <c r="K115" s="324">
        <v>0</v>
      </c>
      <c r="L115" s="322">
        <v>1</v>
      </c>
      <c r="M115" s="323">
        <v>1</v>
      </c>
      <c r="N115" s="324">
        <v>1</v>
      </c>
      <c r="O115" s="322">
        <v>0</v>
      </c>
      <c r="P115" s="323">
        <v>1</v>
      </c>
      <c r="Q115" s="324">
        <v>1</v>
      </c>
      <c r="R115" s="322">
        <v>1</v>
      </c>
      <c r="S115" s="325">
        <v>1</v>
      </c>
      <c r="T115" s="321">
        <v>1</v>
      </c>
      <c r="U115" s="583" t="s">
        <v>351</v>
      </c>
      <c r="V115" s="329" t="str">
        <f t="shared" si="15"/>
        <v/>
      </c>
      <c r="W115" s="329" t="str">
        <f t="shared" si="16"/>
        <v>ü</v>
      </c>
      <c r="X115" s="329" t="str">
        <f t="shared" si="17"/>
        <v/>
      </c>
      <c r="Y115" s="329" t="str">
        <f t="shared" si="18"/>
        <v/>
      </c>
    </row>
    <row r="116" spans="1:25" ht="28.5">
      <c r="A116" s="316">
        <f t="shared" si="19"/>
        <v>109</v>
      </c>
      <c r="B116" s="316">
        <v>7</v>
      </c>
      <c r="C116" s="580"/>
      <c r="D116" s="344" t="s">
        <v>327</v>
      </c>
      <c r="E116" s="582">
        <v>250000</v>
      </c>
      <c r="F116" s="321" t="s">
        <v>1657</v>
      </c>
      <c r="G116" s="322">
        <v>1</v>
      </c>
      <c r="H116" s="323">
        <v>1</v>
      </c>
      <c r="I116" s="323">
        <v>0</v>
      </c>
      <c r="J116" s="323">
        <v>0</v>
      </c>
      <c r="K116" s="324">
        <v>0</v>
      </c>
      <c r="L116" s="322">
        <v>1</v>
      </c>
      <c r="M116" s="323">
        <v>1</v>
      </c>
      <c r="N116" s="324">
        <v>1</v>
      </c>
      <c r="O116" s="322">
        <v>0</v>
      </c>
      <c r="P116" s="323">
        <v>1</v>
      </c>
      <c r="Q116" s="324">
        <v>1</v>
      </c>
      <c r="R116" s="322">
        <v>1</v>
      </c>
      <c r="S116" s="325">
        <v>1</v>
      </c>
      <c r="T116" s="321">
        <v>1</v>
      </c>
      <c r="U116" s="583" t="s">
        <v>351</v>
      </c>
      <c r="V116" s="329" t="str">
        <f t="shared" si="15"/>
        <v/>
      </c>
      <c r="W116" s="329" t="str">
        <f t="shared" si="16"/>
        <v>ü</v>
      </c>
      <c r="X116" s="329" t="str">
        <f t="shared" si="17"/>
        <v/>
      </c>
      <c r="Y116" s="329" t="str">
        <f t="shared" si="18"/>
        <v/>
      </c>
    </row>
    <row r="117" spans="1:25" ht="28.5">
      <c r="A117" s="316">
        <f t="shared" si="19"/>
        <v>110</v>
      </c>
      <c r="B117" s="316">
        <v>7</v>
      </c>
      <c r="C117" s="580"/>
      <c r="D117" s="344" t="s">
        <v>328</v>
      </c>
      <c r="E117" s="582">
        <v>300000</v>
      </c>
      <c r="F117" s="321" t="s">
        <v>1657</v>
      </c>
      <c r="G117" s="322">
        <v>1</v>
      </c>
      <c r="H117" s="323">
        <v>1</v>
      </c>
      <c r="I117" s="323">
        <v>0</v>
      </c>
      <c r="J117" s="323">
        <v>0</v>
      </c>
      <c r="K117" s="324">
        <v>0</v>
      </c>
      <c r="L117" s="322">
        <v>1</v>
      </c>
      <c r="M117" s="323">
        <v>1</v>
      </c>
      <c r="N117" s="324">
        <v>1</v>
      </c>
      <c r="O117" s="322">
        <v>0</v>
      </c>
      <c r="P117" s="323">
        <v>1</v>
      </c>
      <c r="Q117" s="324">
        <v>1</v>
      </c>
      <c r="R117" s="322">
        <v>1</v>
      </c>
      <c r="S117" s="325">
        <v>1</v>
      </c>
      <c r="T117" s="321">
        <v>1</v>
      </c>
      <c r="U117" s="583" t="s">
        <v>351</v>
      </c>
      <c r="V117" s="329" t="str">
        <f t="shared" si="15"/>
        <v/>
      </c>
      <c r="W117" s="329" t="str">
        <f t="shared" si="16"/>
        <v>ü</v>
      </c>
      <c r="X117" s="329" t="str">
        <f t="shared" si="17"/>
        <v/>
      </c>
      <c r="Y117" s="329" t="str">
        <f t="shared" si="18"/>
        <v/>
      </c>
    </row>
    <row r="118" spans="1:25" ht="28.5">
      <c r="A118" s="316">
        <f t="shared" si="19"/>
        <v>111</v>
      </c>
      <c r="B118" s="316">
        <v>7</v>
      </c>
      <c r="C118" s="580"/>
      <c r="D118" s="344" t="s">
        <v>329</v>
      </c>
      <c r="E118" s="582">
        <v>3000000</v>
      </c>
      <c r="F118" s="321" t="s">
        <v>1657</v>
      </c>
      <c r="G118" s="322">
        <v>1</v>
      </c>
      <c r="H118" s="323">
        <v>1</v>
      </c>
      <c r="I118" s="323">
        <v>0</v>
      </c>
      <c r="J118" s="323">
        <v>0</v>
      </c>
      <c r="K118" s="324">
        <v>0</v>
      </c>
      <c r="L118" s="322">
        <v>1</v>
      </c>
      <c r="M118" s="323">
        <v>1</v>
      </c>
      <c r="N118" s="324">
        <v>1</v>
      </c>
      <c r="O118" s="322">
        <v>0</v>
      </c>
      <c r="P118" s="323">
        <v>1</v>
      </c>
      <c r="Q118" s="324">
        <v>1</v>
      </c>
      <c r="R118" s="322">
        <v>1</v>
      </c>
      <c r="S118" s="325">
        <v>1</v>
      </c>
      <c r="T118" s="321">
        <v>1</v>
      </c>
      <c r="U118" s="583" t="s">
        <v>351</v>
      </c>
      <c r="V118" s="329" t="str">
        <f t="shared" si="15"/>
        <v/>
      </c>
      <c r="W118" s="329" t="str">
        <f t="shared" si="16"/>
        <v>ü</v>
      </c>
      <c r="X118" s="329" t="str">
        <f t="shared" si="17"/>
        <v/>
      </c>
      <c r="Y118" s="329" t="str">
        <f t="shared" si="18"/>
        <v/>
      </c>
    </row>
    <row r="119" spans="1:25" ht="28.5">
      <c r="A119" s="316">
        <f t="shared" si="19"/>
        <v>112</v>
      </c>
      <c r="B119" s="316">
        <v>7</v>
      </c>
      <c r="C119" s="580"/>
      <c r="D119" s="344" t="s">
        <v>330</v>
      </c>
      <c r="E119" s="582">
        <v>800000</v>
      </c>
      <c r="F119" s="321" t="s">
        <v>1657</v>
      </c>
      <c r="G119" s="322">
        <v>1</v>
      </c>
      <c r="H119" s="323">
        <v>1</v>
      </c>
      <c r="I119" s="323">
        <v>0</v>
      </c>
      <c r="J119" s="323">
        <v>0</v>
      </c>
      <c r="K119" s="324">
        <v>0</v>
      </c>
      <c r="L119" s="322">
        <v>1</v>
      </c>
      <c r="M119" s="323">
        <v>1</v>
      </c>
      <c r="N119" s="324">
        <v>1</v>
      </c>
      <c r="O119" s="322">
        <v>0</v>
      </c>
      <c r="P119" s="323">
        <v>1</v>
      </c>
      <c r="Q119" s="324">
        <v>1</v>
      </c>
      <c r="R119" s="322">
        <v>1</v>
      </c>
      <c r="S119" s="325">
        <v>1</v>
      </c>
      <c r="T119" s="321">
        <v>1</v>
      </c>
      <c r="U119" s="583" t="s">
        <v>351</v>
      </c>
      <c r="V119" s="329" t="str">
        <f t="shared" si="15"/>
        <v/>
      </c>
      <c r="W119" s="329" t="str">
        <f t="shared" si="16"/>
        <v>ü</v>
      </c>
      <c r="X119" s="329" t="str">
        <f t="shared" si="17"/>
        <v/>
      </c>
      <c r="Y119" s="329" t="str">
        <f t="shared" si="18"/>
        <v/>
      </c>
    </row>
    <row r="120" spans="1:25" ht="28.5">
      <c r="A120" s="316">
        <f t="shared" si="19"/>
        <v>113</v>
      </c>
      <c r="B120" s="316">
        <v>7</v>
      </c>
      <c r="C120" s="580"/>
      <c r="D120" s="344" t="s">
        <v>331</v>
      </c>
      <c r="E120" s="586">
        <v>850000</v>
      </c>
      <c r="F120" s="321" t="s">
        <v>1657</v>
      </c>
      <c r="G120" s="322">
        <v>1</v>
      </c>
      <c r="H120" s="323">
        <v>1</v>
      </c>
      <c r="I120" s="323">
        <v>0</v>
      </c>
      <c r="J120" s="323">
        <v>0</v>
      </c>
      <c r="K120" s="324">
        <v>0</v>
      </c>
      <c r="L120" s="322">
        <v>1</v>
      </c>
      <c r="M120" s="323">
        <v>1</v>
      </c>
      <c r="N120" s="324">
        <v>1</v>
      </c>
      <c r="O120" s="322">
        <v>0</v>
      </c>
      <c r="P120" s="323">
        <v>1</v>
      </c>
      <c r="Q120" s="324">
        <v>1</v>
      </c>
      <c r="R120" s="322">
        <v>1</v>
      </c>
      <c r="S120" s="325">
        <v>1</v>
      </c>
      <c r="T120" s="321">
        <v>1</v>
      </c>
      <c r="U120" s="583" t="s">
        <v>351</v>
      </c>
      <c r="V120" s="329" t="str">
        <f t="shared" si="15"/>
        <v/>
      </c>
      <c r="W120" s="329" t="str">
        <f t="shared" si="16"/>
        <v>ü</v>
      </c>
      <c r="X120" s="329" t="str">
        <f t="shared" si="17"/>
        <v/>
      </c>
      <c r="Y120" s="329" t="str">
        <f t="shared" si="18"/>
        <v/>
      </c>
    </row>
    <row r="121" spans="1:25" ht="28.5">
      <c r="A121" s="351">
        <f t="shared" si="19"/>
        <v>114</v>
      </c>
      <c r="B121" s="351">
        <v>7</v>
      </c>
      <c r="C121" s="593"/>
      <c r="D121" s="352" t="s">
        <v>332</v>
      </c>
      <c r="E121" s="594">
        <v>500000</v>
      </c>
      <c r="F121" s="355" t="s">
        <v>1657</v>
      </c>
      <c r="G121" s="356">
        <v>1</v>
      </c>
      <c r="H121" s="357">
        <v>1</v>
      </c>
      <c r="I121" s="357">
        <v>0</v>
      </c>
      <c r="J121" s="357">
        <v>0</v>
      </c>
      <c r="K121" s="358">
        <v>0</v>
      </c>
      <c r="L121" s="356">
        <v>1</v>
      </c>
      <c r="M121" s="357">
        <v>1</v>
      </c>
      <c r="N121" s="358">
        <v>1</v>
      </c>
      <c r="O121" s="356">
        <v>0</v>
      </c>
      <c r="P121" s="357">
        <v>1</v>
      </c>
      <c r="Q121" s="358">
        <v>1</v>
      </c>
      <c r="R121" s="356">
        <v>1</v>
      </c>
      <c r="S121" s="359">
        <v>1</v>
      </c>
      <c r="T121" s="355">
        <v>1</v>
      </c>
      <c r="U121" s="595" t="s">
        <v>351</v>
      </c>
      <c r="V121" s="362" t="str">
        <f t="shared" si="15"/>
        <v/>
      </c>
      <c r="W121" s="362" t="str">
        <f t="shared" si="16"/>
        <v>ü</v>
      </c>
      <c r="X121" s="362" t="str">
        <f t="shared" si="17"/>
        <v/>
      </c>
      <c r="Y121" s="362" t="str">
        <f t="shared" si="18"/>
        <v/>
      </c>
    </row>
    <row r="122" spans="1:25" hidden="1">
      <c r="A122" s="61"/>
      <c r="B122" s="55"/>
      <c r="D122" s="46"/>
    </row>
    <row r="123" spans="1:25" hidden="1">
      <c r="A123" s="53"/>
      <c r="B123" s="55"/>
      <c r="D123" s="46"/>
    </row>
    <row r="124" spans="1:25" hidden="1">
      <c r="A124" s="53"/>
      <c r="B124" s="55"/>
      <c r="D124" s="74" t="s">
        <v>857</v>
      </c>
      <c r="E124" s="75">
        <f>SUMIF(F$8:F121,"Y",E$8:E121)</f>
        <v>151820684</v>
      </c>
      <c r="F124" s="76">
        <f>COUNTIF(F$8:F121,"Y")</f>
        <v>32</v>
      </c>
    </row>
    <row r="125" spans="1:25" hidden="1">
      <c r="A125" s="53"/>
      <c r="B125" s="55"/>
      <c r="D125" s="77" t="s">
        <v>858</v>
      </c>
      <c r="E125" s="78">
        <f>SUMIF(F$8:F121,"N",E$8:E121)</f>
        <v>143981160</v>
      </c>
      <c r="F125" s="73">
        <f>COUNTIF(F$8:F121,"N")</f>
        <v>59</v>
      </c>
    </row>
    <row r="126" spans="1:25" hidden="1">
      <c r="A126" s="53"/>
      <c r="B126" s="55"/>
      <c r="D126" s="77" t="s">
        <v>856</v>
      </c>
      <c r="E126" s="78">
        <f>SUMIF(F$8:F121,"F",E$8:E121)</f>
        <v>104567850</v>
      </c>
      <c r="F126" s="73">
        <f>COUNTIF(F$8:F121,"F")</f>
        <v>23</v>
      </c>
    </row>
    <row r="127" spans="1:25" hidden="1">
      <c r="A127" s="53"/>
      <c r="B127" s="55"/>
      <c r="D127" s="77" t="s">
        <v>1339</v>
      </c>
      <c r="E127" s="78">
        <f>SUMIF(F$8:F121,"L",E$8:E121)</f>
        <v>0</v>
      </c>
      <c r="F127" s="73">
        <f>COUNTIF(F$8:F121,"L")</f>
        <v>0</v>
      </c>
    </row>
    <row r="128" spans="1:25" hidden="1">
      <c r="A128" s="83"/>
      <c r="B128" s="55"/>
      <c r="D128" s="79" t="s">
        <v>859</v>
      </c>
      <c r="E128" s="80">
        <f>SUM(E124:E127)</f>
        <v>400369694</v>
      </c>
      <c r="F128" s="81">
        <f>SUM(F124:F127)</f>
        <v>114</v>
      </c>
    </row>
    <row r="129" spans="1:6" hidden="1">
      <c r="A129" s="55"/>
      <c r="B129" s="55"/>
      <c r="C129" s="91"/>
      <c r="D129" s="85"/>
      <c r="E129" s="86"/>
      <c r="F129" s="87"/>
    </row>
    <row r="130" spans="1:6" hidden="1">
      <c r="A130" s="55"/>
      <c r="B130" s="55"/>
      <c r="C130" s="91"/>
      <c r="D130" s="84"/>
      <c r="E130" s="92"/>
      <c r="F130" s="87"/>
    </row>
    <row r="131" spans="1:6">
      <c r="A131" s="55"/>
      <c r="B131" s="55"/>
      <c r="C131" s="91"/>
      <c r="D131" s="84"/>
      <c r="E131" s="92"/>
      <c r="F131" s="87"/>
    </row>
    <row r="132" spans="1:6">
      <c r="A132" s="55"/>
      <c r="B132" s="55"/>
      <c r="C132" s="91"/>
      <c r="D132" s="84"/>
      <c r="E132" s="92"/>
      <c r="F132" s="87"/>
    </row>
    <row r="133" spans="1:6">
      <c r="A133" s="55"/>
      <c r="B133" s="55"/>
      <c r="C133" s="91"/>
      <c r="D133" s="84"/>
      <c r="E133" s="92"/>
      <c r="F133" s="87"/>
    </row>
    <row r="134" spans="1:6">
      <c r="A134" s="55"/>
      <c r="B134" s="55"/>
      <c r="C134" s="91"/>
      <c r="D134" s="84"/>
      <c r="E134" s="92"/>
      <c r="F134" s="87"/>
    </row>
    <row r="135" spans="1:6">
      <c r="A135" s="55"/>
      <c r="B135" s="55"/>
      <c r="C135" s="91"/>
      <c r="D135" s="84"/>
      <c r="E135" s="92"/>
      <c r="F135" s="87"/>
    </row>
    <row r="136" spans="1:6">
      <c r="A136" s="55"/>
      <c r="B136" s="55"/>
      <c r="C136" s="91"/>
      <c r="D136" s="84"/>
      <c r="E136" s="92"/>
      <c r="F136" s="87"/>
    </row>
    <row r="137" spans="1:6">
      <c r="A137" s="55"/>
      <c r="B137" s="55"/>
      <c r="C137" s="91"/>
      <c r="D137" s="84"/>
      <c r="E137" s="92"/>
      <c r="F137" s="87"/>
    </row>
    <row r="138" spans="1:6">
      <c r="A138" s="55"/>
      <c r="B138" s="55"/>
      <c r="C138" s="91"/>
      <c r="D138" s="87"/>
      <c r="E138" s="92"/>
      <c r="F138" s="87"/>
    </row>
    <row r="139" spans="1:6">
      <c r="A139" s="55"/>
      <c r="B139" s="55"/>
      <c r="C139" s="91"/>
      <c r="D139" s="87"/>
      <c r="E139" s="92"/>
      <c r="F139" s="87"/>
    </row>
    <row r="140" spans="1:6">
      <c r="A140" s="55"/>
      <c r="B140" s="55"/>
      <c r="C140" s="91"/>
      <c r="D140" s="87"/>
      <c r="E140" s="92"/>
      <c r="F140" s="87"/>
    </row>
    <row r="141" spans="1:6">
      <c r="A141" s="55"/>
      <c r="B141" s="55"/>
      <c r="C141" s="91"/>
      <c r="D141" s="87"/>
      <c r="E141" s="92"/>
      <c r="F141" s="87"/>
    </row>
    <row r="142" spans="1:6">
      <c r="A142" s="55"/>
      <c r="B142" s="55"/>
      <c r="C142" s="91"/>
      <c r="D142" s="87"/>
      <c r="E142" s="92"/>
      <c r="F142" s="87"/>
    </row>
    <row r="143" spans="1:6">
      <c r="A143" s="55"/>
      <c r="B143" s="55"/>
      <c r="C143" s="91"/>
      <c r="D143" s="87"/>
      <c r="E143" s="92"/>
      <c r="F143" s="87"/>
    </row>
    <row r="144" spans="1:6">
      <c r="A144" s="55"/>
      <c r="B144" s="55"/>
      <c r="C144" s="91"/>
      <c r="D144" s="87"/>
      <c r="E144" s="92"/>
      <c r="F144" s="87"/>
    </row>
    <row r="145" spans="1:6">
      <c r="A145" s="55"/>
      <c r="B145" s="55"/>
      <c r="C145" s="91"/>
      <c r="D145" s="87"/>
      <c r="E145" s="92"/>
      <c r="F145" s="87"/>
    </row>
    <row r="146" spans="1:6">
      <c r="A146" s="55"/>
      <c r="B146" s="55"/>
      <c r="C146" s="91"/>
      <c r="D146" s="87"/>
      <c r="E146" s="92"/>
      <c r="F146" s="87"/>
    </row>
    <row r="147" spans="1:6">
      <c r="A147" s="55"/>
      <c r="B147" s="55"/>
      <c r="C147" s="91"/>
      <c r="D147" s="87"/>
      <c r="E147" s="92"/>
      <c r="F147" s="87"/>
    </row>
    <row r="148" spans="1:6">
      <c r="A148" s="55"/>
      <c r="B148" s="55"/>
      <c r="C148" s="91"/>
      <c r="D148" s="87"/>
      <c r="E148" s="92"/>
      <c r="F148" s="87"/>
    </row>
    <row r="149" spans="1:6">
      <c r="A149" s="55"/>
      <c r="B149" s="55"/>
      <c r="C149" s="91"/>
      <c r="D149" s="87"/>
      <c r="E149" s="92"/>
      <c r="F149" s="87"/>
    </row>
    <row r="150" spans="1:6">
      <c r="A150" s="55"/>
      <c r="B150" s="55"/>
      <c r="C150" s="91"/>
      <c r="D150" s="87"/>
      <c r="E150" s="92"/>
      <c r="F150" s="87"/>
    </row>
    <row r="151" spans="1:6">
      <c r="A151" s="55"/>
      <c r="B151" s="55"/>
      <c r="C151" s="91"/>
      <c r="D151" s="87"/>
      <c r="E151" s="92"/>
      <c r="F151" s="87"/>
    </row>
    <row r="152" spans="1:6">
      <c r="A152" s="55"/>
      <c r="B152" s="55"/>
      <c r="C152" s="91"/>
      <c r="D152" s="87"/>
      <c r="E152" s="92"/>
      <c r="F152" s="87"/>
    </row>
    <row r="153" spans="1:6">
      <c r="A153" s="55"/>
      <c r="B153" s="55"/>
      <c r="C153" s="91"/>
      <c r="D153" s="87"/>
      <c r="E153" s="92"/>
      <c r="F153" s="87"/>
    </row>
    <row r="154" spans="1:6">
      <c r="A154" s="55"/>
      <c r="B154" s="55"/>
      <c r="C154" s="91"/>
      <c r="D154" s="87"/>
      <c r="E154" s="92"/>
      <c r="F154" s="87"/>
    </row>
    <row r="155" spans="1:6">
      <c r="A155" s="55"/>
      <c r="B155" s="55"/>
      <c r="C155" s="91"/>
      <c r="D155" s="87"/>
      <c r="E155" s="92"/>
      <c r="F155" s="87"/>
    </row>
    <row r="156" spans="1:6">
      <c r="A156" s="55"/>
      <c r="B156" s="55"/>
      <c r="C156" s="91"/>
      <c r="D156" s="87"/>
      <c r="E156" s="92"/>
      <c r="F156" s="87"/>
    </row>
    <row r="157" spans="1:6">
      <c r="A157" s="55"/>
      <c r="B157" s="55"/>
      <c r="C157" s="91"/>
      <c r="D157" s="87"/>
      <c r="E157" s="92"/>
      <c r="F157" s="87"/>
    </row>
    <row r="158" spans="1:6">
      <c r="A158" s="55"/>
      <c r="B158" s="55"/>
      <c r="C158" s="91"/>
      <c r="D158" s="87"/>
      <c r="E158" s="92"/>
      <c r="F158" s="87"/>
    </row>
    <row r="159" spans="1:6">
      <c r="A159" s="55"/>
      <c r="B159" s="55"/>
      <c r="C159" s="91"/>
      <c r="D159" s="87"/>
      <c r="E159" s="92"/>
      <c r="F159" s="87"/>
    </row>
    <row r="160" spans="1:6">
      <c r="A160" s="55"/>
      <c r="B160" s="55"/>
      <c r="C160" s="91"/>
      <c r="D160" s="87"/>
      <c r="E160" s="92"/>
      <c r="F160" s="87"/>
    </row>
    <row r="161" spans="1:6">
      <c r="A161" s="87"/>
      <c r="B161" s="87"/>
      <c r="C161" s="91"/>
      <c r="D161" s="87"/>
      <c r="E161" s="92"/>
      <c r="F161" s="87"/>
    </row>
    <row r="162" spans="1:6">
      <c r="A162" s="87"/>
      <c r="B162" s="87"/>
      <c r="C162" s="91"/>
      <c r="D162" s="87"/>
      <c r="E162" s="92"/>
      <c r="F162" s="87"/>
    </row>
    <row r="163" spans="1:6">
      <c r="A163" s="87"/>
      <c r="B163" s="87"/>
      <c r="C163" s="91"/>
      <c r="D163" s="87"/>
      <c r="E163" s="92"/>
      <c r="F163" s="87"/>
    </row>
    <row r="164" spans="1:6">
      <c r="A164" s="87"/>
      <c r="B164" s="87"/>
      <c r="C164" s="91"/>
      <c r="D164" s="87"/>
      <c r="E164" s="92"/>
      <c r="F164" s="87"/>
    </row>
    <row r="165" spans="1:6">
      <c r="A165" s="87"/>
      <c r="B165" s="87"/>
      <c r="C165" s="91"/>
      <c r="D165" s="87"/>
      <c r="E165" s="92"/>
      <c r="F165" s="87"/>
    </row>
    <row r="166" spans="1:6">
      <c r="A166" s="87"/>
      <c r="B166" s="87"/>
      <c r="C166" s="91"/>
      <c r="D166" s="87"/>
      <c r="E166" s="92"/>
      <c r="F166" s="87"/>
    </row>
  </sheetData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Z129"/>
  <sheetViews>
    <sheetView workbookViewId="0"/>
  </sheetViews>
  <sheetFormatPr defaultColWidth="9" defaultRowHeight="14.25"/>
  <cols>
    <col min="1" max="1" width="5.140625" style="49" customWidth="1"/>
    <col min="2" max="2" width="5.140625" style="49" hidden="1" customWidth="1"/>
    <col min="3" max="3" width="34.140625" style="46" customWidth="1"/>
    <col min="4" max="4" width="73.140625" style="47" customWidth="1"/>
    <col min="5" max="5" width="10.42578125" style="48" customWidth="1"/>
    <col min="6" max="20" width="4.42578125" style="49" hidden="1" customWidth="1"/>
    <col min="21" max="21" width="32" style="49" hidden="1" customWidth="1"/>
    <col min="22" max="25" width="9.42578125" style="49" customWidth="1"/>
    <col min="26" max="26" width="0" style="49" hidden="1" customWidth="1"/>
    <col min="27" max="16384" width="9" style="49"/>
  </cols>
  <sheetData>
    <row r="1" spans="1:26" s="197" customFormat="1" ht="12.75">
      <c r="A1" s="5" t="s">
        <v>500</v>
      </c>
      <c r="B1" s="5"/>
      <c r="C1" s="202"/>
      <c r="D1" s="203"/>
      <c r="E1" s="198"/>
      <c r="F1" s="197" t="s">
        <v>523</v>
      </c>
      <c r="H1" s="197" t="s">
        <v>528</v>
      </c>
    </row>
    <row r="2" spans="1:26" s="197" customFormat="1" ht="12.75">
      <c r="A2" s="5" t="s">
        <v>499</v>
      </c>
      <c r="B2" s="5"/>
      <c r="C2" s="202"/>
      <c r="D2" s="203"/>
      <c r="E2" s="198"/>
      <c r="H2" s="197" t="s">
        <v>524</v>
      </c>
      <c r="K2" s="197" t="s">
        <v>185</v>
      </c>
    </row>
    <row r="3" spans="1:26" s="197" customFormat="1" ht="12.75">
      <c r="A3" s="5"/>
      <c r="B3" s="5"/>
      <c r="C3" s="202"/>
      <c r="D3" s="203"/>
      <c r="E3" s="198"/>
      <c r="H3" s="197" t="s">
        <v>525</v>
      </c>
      <c r="N3" s="197" t="s">
        <v>1660</v>
      </c>
    </row>
    <row r="4" spans="1:26" s="197" customFormat="1" ht="12.75">
      <c r="C4" s="202"/>
      <c r="D4" s="203"/>
      <c r="E4" s="198"/>
      <c r="H4" s="197" t="s">
        <v>182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ht="28.5">
      <c r="A8" s="304">
        <v>1</v>
      </c>
      <c r="B8" s="596">
        <v>1</v>
      </c>
      <c r="C8" s="597" t="s">
        <v>1165</v>
      </c>
      <c r="D8" s="598" t="s">
        <v>1164</v>
      </c>
      <c r="E8" s="599">
        <v>1000000</v>
      </c>
      <c r="F8" s="600" t="s">
        <v>1658</v>
      </c>
      <c r="G8" s="601">
        <v>1</v>
      </c>
      <c r="H8" s="602">
        <v>0</v>
      </c>
      <c r="I8" s="602">
        <v>0</v>
      </c>
      <c r="J8" s="602">
        <v>0</v>
      </c>
      <c r="K8" s="603">
        <v>0</v>
      </c>
      <c r="L8" s="601">
        <v>1</v>
      </c>
      <c r="M8" s="602">
        <v>1</v>
      </c>
      <c r="N8" s="603">
        <v>1</v>
      </c>
      <c r="O8" s="601">
        <v>0</v>
      </c>
      <c r="P8" s="602">
        <v>1</v>
      </c>
      <c r="Q8" s="603">
        <v>1</v>
      </c>
      <c r="R8" s="601">
        <v>0</v>
      </c>
      <c r="S8" s="604">
        <v>0</v>
      </c>
      <c r="T8" s="600">
        <v>0</v>
      </c>
      <c r="U8" s="371" t="s">
        <v>1655</v>
      </c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>ü</v>
      </c>
    </row>
    <row r="9" spans="1:26" ht="27.75" customHeight="1">
      <c r="A9" s="316">
        <f>A8+1</f>
        <v>2</v>
      </c>
      <c r="B9" s="379">
        <v>1</v>
      </c>
      <c r="C9" s="605"/>
      <c r="D9" s="606" t="s">
        <v>1166</v>
      </c>
      <c r="E9" s="607">
        <v>900000</v>
      </c>
      <c r="F9" s="316" t="s">
        <v>1658</v>
      </c>
      <c r="G9" s="317">
        <v>1</v>
      </c>
      <c r="H9" s="378">
        <v>0</v>
      </c>
      <c r="I9" s="378">
        <v>0</v>
      </c>
      <c r="J9" s="378">
        <v>0</v>
      </c>
      <c r="K9" s="380">
        <v>0</v>
      </c>
      <c r="L9" s="317">
        <v>1</v>
      </c>
      <c r="M9" s="378">
        <v>1</v>
      </c>
      <c r="N9" s="380">
        <v>1</v>
      </c>
      <c r="O9" s="317">
        <v>0</v>
      </c>
      <c r="P9" s="378">
        <v>1</v>
      </c>
      <c r="Q9" s="380">
        <v>1</v>
      </c>
      <c r="R9" s="317">
        <v>0</v>
      </c>
      <c r="S9" s="381">
        <v>0</v>
      </c>
      <c r="T9" s="316">
        <v>0</v>
      </c>
      <c r="U9" s="344" t="s">
        <v>1655</v>
      </c>
      <c r="V9" s="329" t="str">
        <f t="shared" si="0"/>
        <v/>
      </c>
      <c r="W9" s="329" t="str">
        <f t="shared" si="1"/>
        <v/>
      </c>
      <c r="X9" s="329" t="str">
        <f t="shared" si="2"/>
        <v/>
      </c>
      <c r="Y9" s="329" t="str">
        <f t="shared" si="3"/>
        <v>ü</v>
      </c>
    </row>
    <row r="10" spans="1:26" ht="27.75" customHeight="1">
      <c r="A10" s="316">
        <f>A9+1</f>
        <v>3</v>
      </c>
      <c r="B10" s="379">
        <v>1</v>
      </c>
      <c r="C10" s="605"/>
      <c r="D10" s="606" t="s">
        <v>1167</v>
      </c>
      <c r="E10" s="607">
        <v>2100000</v>
      </c>
      <c r="F10" s="316" t="s">
        <v>1658</v>
      </c>
      <c r="G10" s="317">
        <v>1</v>
      </c>
      <c r="H10" s="378">
        <v>0</v>
      </c>
      <c r="I10" s="378">
        <v>0</v>
      </c>
      <c r="J10" s="378">
        <v>0</v>
      </c>
      <c r="K10" s="380">
        <v>0</v>
      </c>
      <c r="L10" s="317">
        <v>1</v>
      </c>
      <c r="M10" s="378">
        <v>1</v>
      </c>
      <c r="N10" s="380">
        <v>1</v>
      </c>
      <c r="O10" s="317">
        <v>0</v>
      </c>
      <c r="P10" s="378">
        <v>1</v>
      </c>
      <c r="Q10" s="380">
        <v>1</v>
      </c>
      <c r="R10" s="317">
        <v>0</v>
      </c>
      <c r="S10" s="381">
        <v>0</v>
      </c>
      <c r="T10" s="316">
        <v>0</v>
      </c>
      <c r="U10" s="344" t="s">
        <v>1655</v>
      </c>
      <c r="V10" s="329" t="str">
        <f t="shared" si="0"/>
        <v/>
      </c>
      <c r="W10" s="329" t="str">
        <f t="shared" si="1"/>
        <v/>
      </c>
      <c r="X10" s="329" t="str">
        <f t="shared" si="2"/>
        <v/>
      </c>
      <c r="Y10" s="329" t="str">
        <f t="shared" si="3"/>
        <v>ü</v>
      </c>
    </row>
    <row r="11" spans="1:26" ht="27.75" customHeight="1">
      <c r="A11" s="316"/>
      <c r="B11" s="379"/>
      <c r="C11" s="605"/>
      <c r="D11" s="608" t="s">
        <v>1168</v>
      </c>
      <c r="E11" s="609">
        <v>18570400</v>
      </c>
      <c r="F11" s="316"/>
      <c r="G11" s="317"/>
      <c r="H11" s="378"/>
      <c r="I11" s="378"/>
      <c r="J11" s="378"/>
      <c r="K11" s="380"/>
      <c r="L11" s="317"/>
      <c r="M11" s="378"/>
      <c r="N11" s="380"/>
      <c r="O11" s="317"/>
      <c r="P11" s="378"/>
      <c r="Q11" s="380"/>
      <c r="R11" s="317"/>
      <c r="S11" s="381"/>
      <c r="T11" s="316"/>
      <c r="U11" s="344"/>
      <c r="V11" s="329" t="str">
        <f t="shared" si="0"/>
        <v/>
      </c>
      <c r="W11" s="329" t="str">
        <f t="shared" si="1"/>
        <v/>
      </c>
      <c r="X11" s="329" t="str">
        <f t="shared" si="2"/>
        <v/>
      </c>
      <c r="Y11" s="329" t="str">
        <f t="shared" si="3"/>
        <v/>
      </c>
    </row>
    <row r="12" spans="1:26" ht="27.75" customHeight="1">
      <c r="A12" s="316">
        <v>4</v>
      </c>
      <c r="B12" s="379">
        <v>1</v>
      </c>
      <c r="C12" s="605"/>
      <c r="D12" s="606" t="s">
        <v>1175</v>
      </c>
      <c r="E12" s="607">
        <v>11200000</v>
      </c>
      <c r="F12" s="316" t="s">
        <v>1659</v>
      </c>
      <c r="G12" s="317">
        <v>1</v>
      </c>
      <c r="H12" s="378">
        <v>1</v>
      </c>
      <c r="I12" s="378">
        <v>0</v>
      </c>
      <c r="J12" s="378">
        <v>0</v>
      </c>
      <c r="K12" s="378">
        <v>0</v>
      </c>
      <c r="L12" s="317">
        <v>1</v>
      </c>
      <c r="M12" s="378">
        <v>1</v>
      </c>
      <c r="N12" s="380">
        <v>1</v>
      </c>
      <c r="O12" s="317">
        <v>0</v>
      </c>
      <c r="P12" s="378">
        <v>1</v>
      </c>
      <c r="Q12" s="381">
        <v>1</v>
      </c>
      <c r="R12" s="409">
        <v>1</v>
      </c>
      <c r="S12" s="381">
        <v>1</v>
      </c>
      <c r="T12" s="316">
        <v>1</v>
      </c>
      <c r="U12" s="344" t="s">
        <v>1028</v>
      </c>
      <c r="V12" s="329" t="str">
        <f t="shared" si="0"/>
        <v>ü</v>
      </c>
      <c r="W12" s="329" t="str">
        <f t="shared" si="1"/>
        <v/>
      </c>
      <c r="X12" s="329" t="str">
        <f t="shared" si="2"/>
        <v/>
      </c>
      <c r="Y12" s="329" t="str">
        <f t="shared" si="3"/>
        <v/>
      </c>
    </row>
    <row r="13" spans="1:26" ht="27.75" customHeight="1">
      <c r="A13" s="316">
        <f t="shared" ref="A13:A18" si="4">A12+1</f>
        <v>5</v>
      </c>
      <c r="B13" s="379">
        <v>1</v>
      </c>
      <c r="C13" s="605"/>
      <c r="D13" s="606" t="s">
        <v>1176</v>
      </c>
      <c r="E13" s="607">
        <v>1144500</v>
      </c>
      <c r="F13" s="316" t="s">
        <v>1658</v>
      </c>
      <c r="G13" s="317">
        <v>1</v>
      </c>
      <c r="H13" s="378">
        <v>0</v>
      </c>
      <c r="I13" s="378">
        <v>0</v>
      </c>
      <c r="J13" s="378">
        <v>0</v>
      </c>
      <c r="K13" s="380">
        <v>0</v>
      </c>
      <c r="L13" s="317">
        <v>1</v>
      </c>
      <c r="M13" s="378">
        <v>1</v>
      </c>
      <c r="N13" s="380">
        <v>1</v>
      </c>
      <c r="O13" s="317">
        <v>0</v>
      </c>
      <c r="P13" s="378">
        <v>1</v>
      </c>
      <c r="Q13" s="380">
        <v>1</v>
      </c>
      <c r="R13" s="317">
        <v>0</v>
      </c>
      <c r="S13" s="381">
        <v>0</v>
      </c>
      <c r="T13" s="316">
        <v>0</v>
      </c>
      <c r="U13" s="344" t="s">
        <v>1655</v>
      </c>
      <c r="V13" s="329" t="str">
        <f t="shared" si="0"/>
        <v/>
      </c>
      <c r="W13" s="329" t="str">
        <f t="shared" si="1"/>
        <v/>
      </c>
      <c r="X13" s="329" t="str">
        <f t="shared" si="2"/>
        <v/>
      </c>
      <c r="Y13" s="329" t="str">
        <f t="shared" si="3"/>
        <v>ü</v>
      </c>
    </row>
    <row r="14" spans="1:26" ht="27.75" customHeight="1">
      <c r="A14" s="316">
        <f t="shared" si="4"/>
        <v>6</v>
      </c>
      <c r="B14" s="379">
        <v>1</v>
      </c>
      <c r="C14" s="547"/>
      <c r="D14" s="606" t="s">
        <v>1177</v>
      </c>
      <c r="E14" s="607">
        <v>924500</v>
      </c>
      <c r="F14" s="316" t="s">
        <v>1658</v>
      </c>
      <c r="G14" s="317">
        <v>1</v>
      </c>
      <c r="H14" s="378">
        <v>0</v>
      </c>
      <c r="I14" s="378">
        <v>0</v>
      </c>
      <c r="J14" s="378">
        <v>0</v>
      </c>
      <c r="K14" s="380">
        <v>0</v>
      </c>
      <c r="L14" s="317">
        <v>1</v>
      </c>
      <c r="M14" s="378">
        <v>1</v>
      </c>
      <c r="N14" s="380">
        <v>1</v>
      </c>
      <c r="O14" s="317">
        <v>0</v>
      </c>
      <c r="P14" s="378">
        <v>1</v>
      </c>
      <c r="Q14" s="380">
        <v>1</v>
      </c>
      <c r="R14" s="317">
        <v>0</v>
      </c>
      <c r="S14" s="381">
        <v>0</v>
      </c>
      <c r="T14" s="316">
        <v>0</v>
      </c>
      <c r="U14" s="344" t="s">
        <v>1655</v>
      </c>
      <c r="V14" s="329" t="str">
        <f t="shared" si="0"/>
        <v/>
      </c>
      <c r="W14" s="329" t="str">
        <f t="shared" si="1"/>
        <v/>
      </c>
      <c r="X14" s="329" t="str">
        <f t="shared" si="2"/>
        <v/>
      </c>
      <c r="Y14" s="329" t="str">
        <f t="shared" si="3"/>
        <v>ü</v>
      </c>
    </row>
    <row r="15" spans="1:26" ht="27.75" customHeight="1">
      <c r="A15" s="316">
        <f t="shared" si="4"/>
        <v>7</v>
      </c>
      <c r="B15" s="379">
        <v>1</v>
      </c>
      <c r="C15" s="547"/>
      <c r="D15" s="606" t="s">
        <v>1178</v>
      </c>
      <c r="E15" s="607">
        <v>1865000</v>
      </c>
      <c r="F15" s="316" t="s">
        <v>1658</v>
      </c>
      <c r="G15" s="317">
        <v>1</v>
      </c>
      <c r="H15" s="378">
        <v>0</v>
      </c>
      <c r="I15" s="378">
        <v>0</v>
      </c>
      <c r="J15" s="378">
        <v>0</v>
      </c>
      <c r="K15" s="380">
        <v>0</v>
      </c>
      <c r="L15" s="317">
        <v>1</v>
      </c>
      <c r="M15" s="378">
        <v>1</v>
      </c>
      <c r="N15" s="380">
        <v>1</v>
      </c>
      <c r="O15" s="317">
        <v>0</v>
      </c>
      <c r="P15" s="378">
        <v>1</v>
      </c>
      <c r="Q15" s="380">
        <v>1</v>
      </c>
      <c r="R15" s="317">
        <v>0</v>
      </c>
      <c r="S15" s="381">
        <v>0</v>
      </c>
      <c r="T15" s="316">
        <v>0</v>
      </c>
      <c r="U15" s="344" t="s">
        <v>1655</v>
      </c>
      <c r="V15" s="329" t="str">
        <f t="shared" si="0"/>
        <v/>
      </c>
      <c r="W15" s="329" t="str">
        <f t="shared" si="1"/>
        <v/>
      </c>
      <c r="X15" s="329" t="str">
        <f t="shared" si="2"/>
        <v/>
      </c>
      <c r="Y15" s="329" t="str">
        <f t="shared" si="3"/>
        <v>ü</v>
      </c>
    </row>
    <row r="16" spans="1:26" ht="27.75" customHeight="1">
      <c r="A16" s="316">
        <f t="shared" si="4"/>
        <v>8</v>
      </c>
      <c r="B16" s="379">
        <v>1</v>
      </c>
      <c r="C16" s="547"/>
      <c r="D16" s="606" t="s">
        <v>1179</v>
      </c>
      <c r="E16" s="607">
        <v>2429400</v>
      </c>
      <c r="F16" s="316" t="s">
        <v>1658</v>
      </c>
      <c r="G16" s="317">
        <v>1</v>
      </c>
      <c r="H16" s="378">
        <v>0</v>
      </c>
      <c r="I16" s="378">
        <v>0</v>
      </c>
      <c r="J16" s="378">
        <v>0</v>
      </c>
      <c r="K16" s="380">
        <v>0</v>
      </c>
      <c r="L16" s="317">
        <v>1</v>
      </c>
      <c r="M16" s="378">
        <v>1</v>
      </c>
      <c r="N16" s="380">
        <v>1</v>
      </c>
      <c r="O16" s="317">
        <v>0</v>
      </c>
      <c r="P16" s="378">
        <v>1</v>
      </c>
      <c r="Q16" s="380">
        <v>1</v>
      </c>
      <c r="R16" s="317">
        <v>0</v>
      </c>
      <c r="S16" s="381">
        <v>0</v>
      </c>
      <c r="T16" s="316">
        <v>0</v>
      </c>
      <c r="U16" s="344" t="s">
        <v>1655</v>
      </c>
      <c r="V16" s="329" t="str">
        <f t="shared" si="0"/>
        <v/>
      </c>
      <c r="W16" s="329" t="str">
        <f t="shared" si="1"/>
        <v/>
      </c>
      <c r="X16" s="329" t="str">
        <f t="shared" si="2"/>
        <v/>
      </c>
      <c r="Y16" s="329" t="str">
        <f t="shared" si="3"/>
        <v>ü</v>
      </c>
    </row>
    <row r="17" spans="1:25" ht="27.75" customHeight="1">
      <c r="A17" s="316">
        <f t="shared" si="4"/>
        <v>9</v>
      </c>
      <c r="B17" s="379">
        <v>1</v>
      </c>
      <c r="C17" s="547"/>
      <c r="D17" s="606" t="s">
        <v>1180</v>
      </c>
      <c r="E17" s="607">
        <v>1007000</v>
      </c>
      <c r="F17" s="316" t="s">
        <v>1658</v>
      </c>
      <c r="G17" s="317">
        <v>1</v>
      </c>
      <c r="H17" s="378">
        <v>0</v>
      </c>
      <c r="I17" s="378">
        <v>0</v>
      </c>
      <c r="J17" s="378">
        <v>0</v>
      </c>
      <c r="K17" s="380">
        <v>0</v>
      </c>
      <c r="L17" s="317">
        <v>1</v>
      </c>
      <c r="M17" s="378">
        <v>1</v>
      </c>
      <c r="N17" s="380">
        <v>1</v>
      </c>
      <c r="O17" s="317">
        <v>0</v>
      </c>
      <c r="P17" s="378">
        <v>1</v>
      </c>
      <c r="Q17" s="380">
        <v>1</v>
      </c>
      <c r="R17" s="317">
        <v>0</v>
      </c>
      <c r="S17" s="381">
        <v>0</v>
      </c>
      <c r="T17" s="316">
        <v>0</v>
      </c>
      <c r="U17" s="344" t="s">
        <v>1181</v>
      </c>
      <c r="V17" s="329" t="str">
        <f t="shared" si="0"/>
        <v/>
      </c>
      <c r="W17" s="329" t="str">
        <f t="shared" si="1"/>
        <v/>
      </c>
      <c r="X17" s="329" t="str">
        <f t="shared" si="2"/>
        <v/>
      </c>
      <c r="Y17" s="329" t="str">
        <f t="shared" si="3"/>
        <v>ü</v>
      </c>
    </row>
    <row r="18" spans="1:25" ht="27.75" customHeight="1">
      <c r="A18" s="316">
        <f t="shared" si="4"/>
        <v>10</v>
      </c>
      <c r="B18" s="379">
        <v>1</v>
      </c>
      <c r="C18" s="547"/>
      <c r="D18" s="606" t="s">
        <v>1169</v>
      </c>
      <c r="E18" s="607">
        <v>14500000</v>
      </c>
      <c r="F18" s="316" t="s">
        <v>1658</v>
      </c>
      <c r="G18" s="317">
        <v>1</v>
      </c>
      <c r="H18" s="378">
        <v>0</v>
      </c>
      <c r="I18" s="378">
        <v>0</v>
      </c>
      <c r="J18" s="378">
        <v>0</v>
      </c>
      <c r="K18" s="380">
        <v>0</v>
      </c>
      <c r="L18" s="317">
        <v>1</v>
      </c>
      <c r="M18" s="378">
        <v>1</v>
      </c>
      <c r="N18" s="380">
        <v>1</v>
      </c>
      <c r="O18" s="317">
        <v>0</v>
      </c>
      <c r="P18" s="378">
        <v>1</v>
      </c>
      <c r="Q18" s="380">
        <v>1</v>
      </c>
      <c r="R18" s="317">
        <v>0</v>
      </c>
      <c r="S18" s="381">
        <v>0</v>
      </c>
      <c r="T18" s="316">
        <v>0</v>
      </c>
      <c r="U18" s="344" t="s">
        <v>1026</v>
      </c>
      <c r="V18" s="329" t="str">
        <f t="shared" si="0"/>
        <v/>
      </c>
      <c r="W18" s="329" t="str">
        <f t="shared" si="1"/>
        <v/>
      </c>
      <c r="X18" s="329" t="str">
        <f t="shared" si="2"/>
        <v/>
      </c>
      <c r="Y18" s="329" t="str">
        <f t="shared" si="3"/>
        <v>ü</v>
      </c>
    </row>
    <row r="19" spans="1:25" ht="27.75" customHeight="1">
      <c r="A19" s="316"/>
      <c r="B19" s="379"/>
      <c r="C19" s="547"/>
      <c r="D19" s="608" t="s">
        <v>1171</v>
      </c>
      <c r="E19" s="609">
        <v>17929150</v>
      </c>
      <c r="F19" s="316"/>
      <c r="G19" s="317"/>
      <c r="H19" s="378"/>
      <c r="I19" s="378"/>
      <c r="J19" s="378"/>
      <c r="K19" s="380"/>
      <c r="L19" s="317"/>
      <c r="M19" s="378"/>
      <c r="N19" s="380"/>
      <c r="O19" s="317"/>
      <c r="P19" s="378"/>
      <c r="Q19" s="380"/>
      <c r="R19" s="317"/>
      <c r="S19" s="381"/>
      <c r="T19" s="316"/>
      <c r="U19" s="344"/>
      <c r="V19" s="329" t="str">
        <f t="shared" si="0"/>
        <v/>
      </c>
      <c r="W19" s="329" t="str">
        <f t="shared" si="1"/>
        <v/>
      </c>
      <c r="X19" s="329" t="str">
        <f t="shared" si="2"/>
        <v/>
      </c>
      <c r="Y19" s="329" t="str">
        <f t="shared" si="3"/>
        <v/>
      </c>
    </row>
    <row r="20" spans="1:25" ht="27.75" customHeight="1">
      <c r="A20" s="316">
        <v>11</v>
      </c>
      <c r="B20" s="379">
        <v>1</v>
      </c>
      <c r="C20" s="547"/>
      <c r="D20" s="606" t="s">
        <v>627</v>
      </c>
      <c r="E20" s="607">
        <v>2100000</v>
      </c>
      <c r="F20" s="316" t="s">
        <v>1658</v>
      </c>
      <c r="G20" s="317">
        <v>1</v>
      </c>
      <c r="H20" s="378">
        <v>0</v>
      </c>
      <c r="I20" s="378">
        <v>0</v>
      </c>
      <c r="J20" s="378">
        <v>0</v>
      </c>
      <c r="K20" s="380">
        <v>0</v>
      </c>
      <c r="L20" s="317">
        <v>1</v>
      </c>
      <c r="M20" s="378">
        <v>1</v>
      </c>
      <c r="N20" s="380">
        <v>1</v>
      </c>
      <c r="O20" s="317">
        <v>0</v>
      </c>
      <c r="P20" s="378">
        <v>1</v>
      </c>
      <c r="Q20" s="380">
        <v>1</v>
      </c>
      <c r="R20" s="317">
        <v>0</v>
      </c>
      <c r="S20" s="381">
        <v>0</v>
      </c>
      <c r="T20" s="316">
        <v>0</v>
      </c>
      <c r="U20" s="344" t="s">
        <v>1249</v>
      </c>
      <c r="V20" s="329" t="str">
        <f t="shared" si="0"/>
        <v/>
      </c>
      <c r="W20" s="329" t="str">
        <f t="shared" si="1"/>
        <v/>
      </c>
      <c r="X20" s="329" t="str">
        <f t="shared" si="2"/>
        <v/>
      </c>
      <c r="Y20" s="329" t="str">
        <f t="shared" si="3"/>
        <v>ü</v>
      </c>
    </row>
    <row r="21" spans="1:25" ht="27.75" customHeight="1">
      <c r="A21" s="316">
        <f t="shared" ref="A21:A48" si="5">A20+1</f>
        <v>12</v>
      </c>
      <c r="B21" s="379">
        <v>1</v>
      </c>
      <c r="C21" s="547"/>
      <c r="D21" s="606" t="s">
        <v>628</v>
      </c>
      <c r="E21" s="607">
        <v>500000</v>
      </c>
      <c r="F21" s="316" t="s">
        <v>1658</v>
      </c>
      <c r="G21" s="317">
        <v>1</v>
      </c>
      <c r="H21" s="378">
        <v>0</v>
      </c>
      <c r="I21" s="378">
        <v>0</v>
      </c>
      <c r="J21" s="378">
        <v>0</v>
      </c>
      <c r="K21" s="380">
        <v>0</v>
      </c>
      <c r="L21" s="317">
        <v>1</v>
      </c>
      <c r="M21" s="378">
        <v>1</v>
      </c>
      <c r="N21" s="380">
        <v>1</v>
      </c>
      <c r="O21" s="317">
        <v>0</v>
      </c>
      <c r="P21" s="378">
        <v>1</v>
      </c>
      <c r="Q21" s="380">
        <v>1</v>
      </c>
      <c r="R21" s="317">
        <v>0</v>
      </c>
      <c r="S21" s="381">
        <v>0</v>
      </c>
      <c r="T21" s="316">
        <v>0</v>
      </c>
      <c r="U21" s="344" t="s">
        <v>1655</v>
      </c>
      <c r="V21" s="329" t="str">
        <f t="shared" si="0"/>
        <v/>
      </c>
      <c r="W21" s="329" t="str">
        <f t="shared" si="1"/>
        <v/>
      </c>
      <c r="X21" s="329" t="str">
        <f t="shared" si="2"/>
        <v/>
      </c>
      <c r="Y21" s="329" t="str">
        <f t="shared" si="3"/>
        <v>ü</v>
      </c>
    </row>
    <row r="22" spans="1:25" ht="27.75" customHeight="1">
      <c r="A22" s="316">
        <f t="shared" si="5"/>
        <v>13</v>
      </c>
      <c r="B22" s="379">
        <v>1</v>
      </c>
      <c r="C22" s="547"/>
      <c r="D22" s="606" t="s">
        <v>629</v>
      </c>
      <c r="E22" s="607">
        <v>2000000</v>
      </c>
      <c r="F22" s="316" t="s">
        <v>1658</v>
      </c>
      <c r="G22" s="317">
        <v>1</v>
      </c>
      <c r="H22" s="378">
        <v>0</v>
      </c>
      <c r="I22" s="378">
        <v>0</v>
      </c>
      <c r="J22" s="378">
        <v>0</v>
      </c>
      <c r="K22" s="380">
        <v>0</v>
      </c>
      <c r="L22" s="317">
        <v>1</v>
      </c>
      <c r="M22" s="378">
        <v>1</v>
      </c>
      <c r="N22" s="380">
        <v>1</v>
      </c>
      <c r="O22" s="317">
        <v>0</v>
      </c>
      <c r="P22" s="378">
        <v>1</v>
      </c>
      <c r="Q22" s="380">
        <v>1</v>
      </c>
      <c r="R22" s="317">
        <v>0</v>
      </c>
      <c r="S22" s="381">
        <v>0</v>
      </c>
      <c r="T22" s="316">
        <v>0</v>
      </c>
      <c r="U22" s="344" t="s">
        <v>644</v>
      </c>
      <c r="V22" s="329" t="str">
        <f t="shared" si="0"/>
        <v/>
      </c>
      <c r="W22" s="329" t="str">
        <f t="shared" si="1"/>
        <v/>
      </c>
      <c r="X22" s="329" t="str">
        <f t="shared" si="2"/>
        <v/>
      </c>
      <c r="Y22" s="329" t="str">
        <f t="shared" si="3"/>
        <v>ü</v>
      </c>
    </row>
    <row r="23" spans="1:25" ht="27.75" customHeight="1">
      <c r="A23" s="316">
        <f t="shared" si="5"/>
        <v>14</v>
      </c>
      <c r="B23" s="379">
        <v>1</v>
      </c>
      <c r="C23" s="547"/>
      <c r="D23" s="606" t="s">
        <v>630</v>
      </c>
      <c r="E23" s="607">
        <v>2000000</v>
      </c>
      <c r="F23" s="316" t="s">
        <v>1658</v>
      </c>
      <c r="G23" s="317">
        <v>1</v>
      </c>
      <c r="H23" s="378">
        <v>0</v>
      </c>
      <c r="I23" s="378">
        <v>0</v>
      </c>
      <c r="J23" s="378">
        <v>0</v>
      </c>
      <c r="K23" s="380">
        <v>0</v>
      </c>
      <c r="L23" s="317">
        <v>1</v>
      </c>
      <c r="M23" s="378">
        <v>1</v>
      </c>
      <c r="N23" s="380">
        <v>1</v>
      </c>
      <c r="O23" s="317">
        <v>0</v>
      </c>
      <c r="P23" s="378">
        <v>1</v>
      </c>
      <c r="Q23" s="380">
        <v>1</v>
      </c>
      <c r="R23" s="317">
        <v>0</v>
      </c>
      <c r="S23" s="381">
        <v>0</v>
      </c>
      <c r="T23" s="316">
        <v>0</v>
      </c>
      <c r="U23" s="344" t="s">
        <v>1655</v>
      </c>
      <c r="V23" s="329" t="str">
        <f t="shared" si="0"/>
        <v/>
      </c>
      <c r="W23" s="329" t="str">
        <f t="shared" si="1"/>
        <v/>
      </c>
      <c r="X23" s="329" t="str">
        <f t="shared" si="2"/>
        <v/>
      </c>
      <c r="Y23" s="329" t="str">
        <f t="shared" si="3"/>
        <v>ü</v>
      </c>
    </row>
    <row r="24" spans="1:25" ht="27.75" customHeight="1">
      <c r="A24" s="316">
        <f t="shared" si="5"/>
        <v>15</v>
      </c>
      <c r="B24" s="379">
        <v>1</v>
      </c>
      <c r="C24" s="547"/>
      <c r="D24" s="606" t="s">
        <v>631</v>
      </c>
      <c r="E24" s="607">
        <v>552600</v>
      </c>
      <c r="F24" s="316" t="s">
        <v>1658</v>
      </c>
      <c r="G24" s="317">
        <v>1</v>
      </c>
      <c r="H24" s="378">
        <v>0</v>
      </c>
      <c r="I24" s="378">
        <v>0</v>
      </c>
      <c r="J24" s="378">
        <v>0</v>
      </c>
      <c r="K24" s="380">
        <v>0</v>
      </c>
      <c r="L24" s="317">
        <v>1</v>
      </c>
      <c r="M24" s="378">
        <v>1</v>
      </c>
      <c r="N24" s="380">
        <v>1</v>
      </c>
      <c r="O24" s="317">
        <v>0</v>
      </c>
      <c r="P24" s="378">
        <v>1</v>
      </c>
      <c r="Q24" s="380">
        <v>1</v>
      </c>
      <c r="R24" s="317">
        <v>0</v>
      </c>
      <c r="S24" s="381">
        <v>0</v>
      </c>
      <c r="T24" s="316">
        <v>0</v>
      </c>
      <c r="U24" s="344" t="s">
        <v>1249</v>
      </c>
      <c r="V24" s="329" t="str">
        <f t="shared" si="0"/>
        <v/>
      </c>
      <c r="W24" s="329" t="str">
        <f t="shared" si="1"/>
        <v/>
      </c>
      <c r="X24" s="329" t="str">
        <f t="shared" si="2"/>
        <v/>
      </c>
      <c r="Y24" s="329" t="str">
        <f t="shared" si="3"/>
        <v>ü</v>
      </c>
    </row>
    <row r="25" spans="1:25" ht="27.75" customHeight="1">
      <c r="A25" s="316">
        <f t="shared" si="5"/>
        <v>16</v>
      </c>
      <c r="B25" s="379">
        <v>1</v>
      </c>
      <c r="C25" s="547"/>
      <c r="D25" s="606" t="s">
        <v>632</v>
      </c>
      <c r="E25" s="607">
        <v>880000</v>
      </c>
      <c r="F25" s="316" t="s">
        <v>1658</v>
      </c>
      <c r="G25" s="317">
        <v>1</v>
      </c>
      <c r="H25" s="378">
        <v>0</v>
      </c>
      <c r="I25" s="378">
        <v>0</v>
      </c>
      <c r="J25" s="378">
        <v>0</v>
      </c>
      <c r="K25" s="380">
        <v>0</v>
      </c>
      <c r="L25" s="317">
        <v>1</v>
      </c>
      <c r="M25" s="378">
        <v>1</v>
      </c>
      <c r="N25" s="380">
        <v>1</v>
      </c>
      <c r="O25" s="317">
        <v>0</v>
      </c>
      <c r="P25" s="378">
        <v>1</v>
      </c>
      <c r="Q25" s="380">
        <v>1</v>
      </c>
      <c r="R25" s="317">
        <v>0</v>
      </c>
      <c r="S25" s="381">
        <v>0</v>
      </c>
      <c r="T25" s="316">
        <v>0</v>
      </c>
      <c r="U25" s="344" t="s">
        <v>1655</v>
      </c>
      <c r="V25" s="329" t="str">
        <f t="shared" si="0"/>
        <v/>
      </c>
      <c r="W25" s="329" t="str">
        <f t="shared" si="1"/>
        <v/>
      </c>
      <c r="X25" s="329" t="str">
        <f t="shared" si="2"/>
        <v/>
      </c>
      <c r="Y25" s="329" t="str">
        <f t="shared" si="3"/>
        <v>ü</v>
      </c>
    </row>
    <row r="26" spans="1:25" ht="27.75" customHeight="1">
      <c r="A26" s="316">
        <f t="shared" si="5"/>
        <v>17</v>
      </c>
      <c r="B26" s="379">
        <v>1</v>
      </c>
      <c r="C26" s="547"/>
      <c r="D26" s="606" t="s">
        <v>633</v>
      </c>
      <c r="E26" s="607">
        <v>1300000</v>
      </c>
      <c r="F26" s="316" t="s">
        <v>1658</v>
      </c>
      <c r="G26" s="317">
        <v>1</v>
      </c>
      <c r="H26" s="378">
        <v>0</v>
      </c>
      <c r="I26" s="378">
        <v>0</v>
      </c>
      <c r="J26" s="378">
        <v>0</v>
      </c>
      <c r="K26" s="380">
        <v>0</v>
      </c>
      <c r="L26" s="317">
        <v>1</v>
      </c>
      <c r="M26" s="378">
        <v>1</v>
      </c>
      <c r="N26" s="380">
        <v>1</v>
      </c>
      <c r="O26" s="317">
        <v>0</v>
      </c>
      <c r="P26" s="378">
        <v>1</v>
      </c>
      <c r="Q26" s="380">
        <v>1</v>
      </c>
      <c r="R26" s="317">
        <v>0</v>
      </c>
      <c r="S26" s="381">
        <v>0</v>
      </c>
      <c r="T26" s="316">
        <v>0</v>
      </c>
      <c r="U26" s="344" t="s">
        <v>1655</v>
      </c>
      <c r="V26" s="329" t="str">
        <f t="shared" si="0"/>
        <v/>
      </c>
      <c r="W26" s="329" t="str">
        <f t="shared" si="1"/>
        <v/>
      </c>
      <c r="X26" s="329" t="str">
        <f t="shared" si="2"/>
        <v/>
      </c>
      <c r="Y26" s="329" t="str">
        <f t="shared" si="3"/>
        <v>ü</v>
      </c>
    </row>
    <row r="27" spans="1:25" ht="27.75" customHeight="1">
      <c r="A27" s="316">
        <f t="shared" si="5"/>
        <v>18</v>
      </c>
      <c r="B27" s="379">
        <v>1</v>
      </c>
      <c r="C27" s="547"/>
      <c r="D27" s="606" t="s">
        <v>634</v>
      </c>
      <c r="E27" s="607">
        <v>1000000</v>
      </c>
      <c r="F27" s="316" t="s">
        <v>1659</v>
      </c>
      <c r="G27" s="317">
        <v>1</v>
      </c>
      <c r="H27" s="378">
        <v>1</v>
      </c>
      <c r="I27" s="378">
        <v>0</v>
      </c>
      <c r="J27" s="378">
        <v>0</v>
      </c>
      <c r="K27" s="378">
        <v>0</v>
      </c>
      <c r="L27" s="317">
        <v>1</v>
      </c>
      <c r="M27" s="378">
        <v>1</v>
      </c>
      <c r="N27" s="380">
        <v>1</v>
      </c>
      <c r="O27" s="317">
        <v>0</v>
      </c>
      <c r="P27" s="378">
        <v>1</v>
      </c>
      <c r="Q27" s="381">
        <v>1</v>
      </c>
      <c r="R27" s="409">
        <v>1</v>
      </c>
      <c r="S27" s="381">
        <v>1</v>
      </c>
      <c r="T27" s="316">
        <v>1</v>
      </c>
      <c r="U27" s="344" t="s">
        <v>1341</v>
      </c>
      <c r="V27" s="329" t="str">
        <f t="shared" si="0"/>
        <v>ü</v>
      </c>
      <c r="W27" s="329" t="str">
        <f t="shared" si="1"/>
        <v/>
      </c>
      <c r="X27" s="329" t="str">
        <f t="shared" si="2"/>
        <v/>
      </c>
      <c r="Y27" s="329" t="str">
        <f t="shared" si="3"/>
        <v/>
      </c>
    </row>
    <row r="28" spans="1:25" ht="27.75" customHeight="1">
      <c r="A28" s="316">
        <f t="shared" si="5"/>
        <v>19</v>
      </c>
      <c r="B28" s="379">
        <v>1</v>
      </c>
      <c r="C28" s="547"/>
      <c r="D28" s="606" t="s">
        <v>635</v>
      </c>
      <c r="E28" s="607">
        <v>1500000</v>
      </c>
      <c r="F28" s="316" t="s">
        <v>1658</v>
      </c>
      <c r="G28" s="317">
        <v>1</v>
      </c>
      <c r="H28" s="378">
        <v>0</v>
      </c>
      <c r="I28" s="378">
        <v>0</v>
      </c>
      <c r="J28" s="378">
        <v>0</v>
      </c>
      <c r="K28" s="380">
        <v>0</v>
      </c>
      <c r="L28" s="317">
        <v>1</v>
      </c>
      <c r="M28" s="378">
        <v>1</v>
      </c>
      <c r="N28" s="380">
        <v>1</v>
      </c>
      <c r="O28" s="317">
        <v>0</v>
      </c>
      <c r="P28" s="378">
        <v>1</v>
      </c>
      <c r="Q28" s="380">
        <v>1</v>
      </c>
      <c r="R28" s="317">
        <v>0</v>
      </c>
      <c r="S28" s="381">
        <v>0</v>
      </c>
      <c r="T28" s="316">
        <v>0</v>
      </c>
      <c r="U28" s="344" t="s">
        <v>1655</v>
      </c>
      <c r="V28" s="329" t="str">
        <f t="shared" si="0"/>
        <v/>
      </c>
      <c r="W28" s="329" t="str">
        <f t="shared" si="1"/>
        <v/>
      </c>
      <c r="X28" s="329" t="str">
        <f t="shared" si="2"/>
        <v/>
      </c>
      <c r="Y28" s="329" t="str">
        <f t="shared" si="3"/>
        <v>ü</v>
      </c>
    </row>
    <row r="29" spans="1:25" ht="27.75" customHeight="1">
      <c r="A29" s="316">
        <f t="shared" si="5"/>
        <v>20</v>
      </c>
      <c r="B29" s="379">
        <v>1</v>
      </c>
      <c r="C29" s="547"/>
      <c r="D29" s="606" t="s">
        <v>636</v>
      </c>
      <c r="E29" s="607">
        <v>100000</v>
      </c>
      <c r="F29" s="316" t="s">
        <v>1658</v>
      </c>
      <c r="G29" s="317">
        <v>1</v>
      </c>
      <c r="H29" s="378">
        <v>0</v>
      </c>
      <c r="I29" s="378">
        <v>0</v>
      </c>
      <c r="J29" s="378">
        <v>0</v>
      </c>
      <c r="K29" s="380">
        <v>0</v>
      </c>
      <c r="L29" s="317">
        <v>1</v>
      </c>
      <c r="M29" s="378">
        <v>1</v>
      </c>
      <c r="N29" s="380">
        <v>1</v>
      </c>
      <c r="O29" s="317">
        <v>0</v>
      </c>
      <c r="P29" s="378">
        <v>1</v>
      </c>
      <c r="Q29" s="380">
        <v>1</v>
      </c>
      <c r="R29" s="317">
        <v>0</v>
      </c>
      <c r="S29" s="381">
        <v>0</v>
      </c>
      <c r="T29" s="316">
        <v>0</v>
      </c>
      <c r="U29" s="344" t="s">
        <v>1655</v>
      </c>
      <c r="V29" s="329" t="str">
        <f t="shared" si="0"/>
        <v/>
      </c>
      <c r="W29" s="329" t="str">
        <f t="shared" si="1"/>
        <v/>
      </c>
      <c r="X29" s="329" t="str">
        <f t="shared" si="2"/>
        <v/>
      </c>
      <c r="Y29" s="329" t="str">
        <f t="shared" si="3"/>
        <v>ü</v>
      </c>
    </row>
    <row r="30" spans="1:25" ht="27.75" customHeight="1">
      <c r="A30" s="316">
        <f t="shared" si="5"/>
        <v>21</v>
      </c>
      <c r="B30" s="379">
        <v>1</v>
      </c>
      <c r="C30" s="547"/>
      <c r="D30" s="606" t="s">
        <v>637</v>
      </c>
      <c r="E30" s="607">
        <v>150000</v>
      </c>
      <c r="F30" s="316" t="s">
        <v>1658</v>
      </c>
      <c r="G30" s="317">
        <v>1</v>
      </c>
      <c r="H30" s="378">
        <v>0</v>
      </c>
      <c r="I30" s="378">
        <v>0</v>
      </c>
      <c r="J30" s="378">
        <v>0</v>
      </c>
      <c r="K30" s="380">
        <v>0</v>
      </c>
      <c r="L30" s="317">
        <v>1</v>
      </c>
      <c r="M30" s="378">
        <v>1</v>
      </c>
      <c r="N30" s="380">
        <v>1</v>
      </c>
      <c r="O30" s="317">
        <v>0</v>
      </c>
      <c r="P30" s="378">
        <v>1</v>
      </c>
      <c r="Q30" s="380">
        <v>1</v>
      </c>
      <c r="R30" s="317">
        <v>0</v>
      </c>
      <c r="S30" s="381">
        <v>0</v>
      </c>
      <c r="T30" s="316">
        <v>0</v>
      </c>
      <c r="U30" s="344" t="s">
        <v>1655</v>
      </c>
      <c r="V30" s="329" t="str">
        <f t="shared" si="0"/>
        <v/>
      </c>
      <c r="W30" s="329" t="str">
        <f t="shared" si="1"/>
        <v/>
      </c>
      <c r="X30" s="329" t="str">
        <f t="shared" si="2"/>
        <v/>
      </c>
      <c r="Y30" s="329" t="str">
        <f t="shared" si="3"/>
        <v>ü</v>
      </c>
    </row>
    <row r="31" spans="1:25" ht="27.75" customHeight="1">
      <c r="A31" s="316">
        <f t="shared" si="5"/>
        <v>22</v>
      </c>
      <c r="B31" s="379">
        <v>1</v>
      </c>
      <c r="C31" s="547"/>
      <c r="D31" s="606" t="s">
        <v>638</v>
      </c>
      <c r="E31" s="607">
        <v>325750</v>
      </c>
      <c r="F31" s="316" t="s">
        <v>1658</v>
      </c>
      <c r="G31" s="317">
        <v>1</v>
      </c>
      <c r="H31" s="378">
        <v>0</v>
      </c>
      <c r="I31" s="378">
        <v>0</v>
      </c>
      <c r="J31" s="378">
        <v>0</v>
      </c>
      <c r="K31" s="380">
        <v>0</v>
      </c>
      <c r="L31" s="317">
        <v>1</v>
      </c>
      <c r="M31" s="378">
        <v>1</v>
      </c>
      <c r="N31" s="380">
        <v>1</v>
      </c>
      <c r="O31" s="317">
        <v>0</v>
      </c>
      <c r="P31" s="378">
        <v>1</v>
      </c>
      <c r="Q31" s="380">
        <v>1</v>
      </c>
      <c r="R31" s="317">
        <v>0</v>
      </c>
      <c r="S31" s="381">
        <v>0</v>
      </c>
      <c r="T31" s="316">
        <v>0</v>
      </c>
      <c r="U31" s="344" t="s">
        <v>1655</v>
      </c>
      <c r="V31" s="329" t="str">
        <f t="shared" si="0"/>
        <v/>
      </c>
      <c r="W31" s="329" t="str">
        <f t="shared" si="1"/>
        <v/>
      </c>
      <c r="X31" s="329" t="str">
        <f t="shared" si="2"/>
        <v/>
      </c>
      <c r="Y31" s="329" t="str">
        <f t="shared" si="3"/>
        <v>ü</v>
      </c>
    </row>
    <row r="32" spans="1:25" ht="27.75" customHeight="1">
      <c r="A32" s="316">
        <f t="shared" si="5"/>
        <v>23</v>
      </c>
      <c r="B32" s="379">
        <v>1</v>
      </c>
      <c r="C32" s="547"/>
      <c r="D32" s="606" t="s">
        <v>639</v>
      </c>
      <c r="E32" s="607">
        <v>177800</v>
      </c>
      <c r="F32" s="316" t="s">
        <v>1658</v>
      </c>
      <c r="G32" s="317">
        <v>1</v>
      </c>
      <c r="H32" s="378">
        <v>0</v>
      </c>
      <c r="I32" s="378">
        <v>0</v>
      </c>
      <c r="J32" s="378">
        <v>0</v>
      </c>
      <c r="K32" s="380">
        <v>0</v>
      </c>
      <c r="L32" s="317">
        <v>1</v>
      </c>
      <c r="M32" s="378">
        <v>1</v>
      </c>
      <c r="N32" s="380">
        <v>1</v>
      </c>
      <c r="O32" s="317">
        <v>0</v>
      </c>
      <c r="P32" s="378">
        <v>1</v>
      </c>
      <c r="Q32" s="380">
        <v>1</v>
      </c>
      <c r="R32" s="317">
        <v>0</v>
      </c>
      <c r="S32" s="381">
        <v>0</v>
      </c>
      <c r="T32" s="316">
        <v>0</v>
      </c>
      <c r="U32" s="344" t="s">
        <v>1249</v>
      </c>
      <c r="V32" s="329" t="str">
        <f t="shared" si="0"/>
        <v/>
      </c>
      <c r="W32" s="329" t="str">
        <f t="shared" si="1"/>
        <v/>
      </c>
      <c r="X32" s="329" t="str">
        <f t="shared" si="2"/>
        <v/>
      </c>
      <c r="Y32" s="329" t="str">
        <f t="shared" si="3"/>
        <v>ü</v>
      </c>
    </row>
    <row r="33" spans="1:25" ht="28.5">
      <c r="A33" s="316">
        <f t="shared" si="5"/>
        <v>24</v>
      </c>
      <c r="B33" s="379">
        <v>1</v>
      </c>
      <c r="C33" s="547"/>
      <c r="D33" s="606" t="s">
        <v>1048</v>
      </c>
      <c r="E33" s="607">
        <v>450000</v>
      </c>
      <c r="F33" s="316" t="s">
        <v>1658</v>
      </c>
      <c r="G33" s="317">
        <v>1</v>
      </c>
      <c r="H33" s="378">
        <v>0</v>
      </c>
      <c r="I33" s="378">
        <v>0</v>
      </c>
      <c r="J33" s="378">
        <v>0</v>
      </c>
      <c r="K33" s="380">
        <v>0</v>
      </c>
      <c r="L33" s="317">
        <v>1</v>
      </c>
      <c r="M33" s="378">
        <v>1</v>
      </c>
      <c r="N33" s="380">
        <v>1</v>
      </c>
      <c r="O33" s="317">
        <v>0</v>
      </c>
      <c r="P33" s="378">
        <v>1</v>
      </c>
      <c r="Q33" s="380">
        <v>1</v>
      </c>
      <c r="R33" s="317">
        <v>0</v>
      </c>
      <c r="S33" s="381">
        <v>0</v>
      </c>
      <c r="T33" s="316">
        <v>0</v>
      </c>
      <c r="U33" s="344" t="s">
        <v>1655</v>
      </c>
      <c r="V33" s="329" t="str">
        <f t="shared" si="0"/>
        <v/>
      </c>
      <c r="W33" s="329" t="str">
        <f t="shared" si="1"/>
        <v/>
      </c>
      <c r="X33" s="329" t="str">
        <f t="shared" si="2"/>
        <v/>
      </c>
      <c r="Y33" s="329" t="str">
        <f t="shared" si="3"/>
        <v>ü</v>
      </c>
    </row>
    <row r="34" spans="1:25" ht="27.75" customHeight="1">
      <c r="A34" s="316">
        <f t="shared" si="5"/>
        <v>25</v>
      </c>
      <c r="B34" s="379">
        <v>1</v>
      </c>
      <c r="C34" s="547"/>
      <c r="D34" s="610" t="s">
        <v>1049</v>
      </c>
      <c r="E34" s="611">
        <v>500000</v>
      </c>
      <c r="F34" s="612" t="s">
        <v>1658</v>
      </c>
      <c r="G34" s="613">
        <v>0</v>
      </c>
      <c r="H34" s="614">
        <v>0</v>
      </c>
      <c r="I34" s="614">
        <v>0</v>
      </c>
      <c r="J34" s="614">
        <v>0</v>
      </c>
      <c r="K34" s="615">
        <v>0</v>
      </c>
      <c r="L34" s="613">
        <v>0</v>
      </c>
      <c r="M34" s="614">
        <v>0</v>
      </c>
      <c r="N34" s="615">
        <v>0</v>
      </c>
      <c r="O34" s="613">
        <v>0</v>
      </c>
      <c r="P34" s="614">
        <v>0</v>
      </c>
      <c r="Q34" s="615">
        <v>0</v>
      </c>
      <c r="R34" s="613">
        <v>0</v>
      </c>
      <c r="S34" s="616">
        <v>0</v>
      </c>
      <c r="T34" s="612">
        <v>0</v>
      </c>
      <c r="U34" s="617" t="s">
        <v>1248</v>
      </c>
      <c r="V34" s="329" t="str">
        <f t="shared" si="0"/>
        <v/>
      </c>
      <c r="W34" s="329" t="str">
        <f t="shared" si="1"/>
        <v/>
      </c>
      <c r="X34" s="329" t="str">
        <f t="shared" si="2"/>
        <v/>
      </c>
      <c r="Y34" s="329" t="str">
        <f t="shared" si="3"/>
        <v>ü</v>
      </c>
    </row>
    <row r="35" spans="1:25" ht="27.75" customHeight="1">
      <c r="A35" s="316">
        <f t="shared" si="5"/>
        <v>26</v>
      </c>
      <c r="B35" s="379">
        <v>1</v>
      </c>
      <c r="C35" s="547"/>
      <c r="D35" s="606" t="s">
        <v>640</v>
      </c>
      <c r="E35" s="607">
        <v>200000</v>
      </c>
      <c r="F35" s="316" t="s">
        <v>1658</v>
      </c>
      <c r="G35" s="317">
        <v>1</v>
      </c>
      <c r="H35" s="378">
        <v>0</v>
      </c>
      <c r="I35" s="378">
        <v>0</v>
      </c>
      <c r="J35" s="378">
        <v>0</v>
      </c>
      <c r="K35" s="380">
        <v>0</v>
      </c>
      <c r="L35" s="317">
        <v>1</v>
      </c>
      <c r="M35" s="378">
        <v>1</v>
      </c>
      <c r="N35" s="380">
        <v>1</v>
      </c>
      <c r="O35" s="317">
        <v>0</v>
      </c>
      <c r="P35" s="378">
        <v>1</v>
      </c>
      <c r="Q35" s="380">
        <v>1</v>
      </c>
      <c r="R35" s="317">
        <v>0</v>
      </c>
      <c r="S35" s="381">
        <v>0</v>
      </c>
      <c r="T35" s="316">
        <v>0</v>
      </c>
      <c r="U35" s="344" t="s">
        <v>1655</v>
      </c>
      <c r="V35" s="329" t="str">
        <f t="shared" si="0"/>
        <v/>
      </c>
      <c r="W35" s="329" t="str">
        <f t="shared" si="1"/>
        <v/>
      </c>
      <c r="X35" s="329" t="str">
        <f t="shared" si="2"/>
        <v/>
      </c>
      <c r="Y35" s="329" t="str">
        <f t="shared" si="3"/>
        <v>ü</v>
      </c>
    </row>
    <row r="36" spans="1:25" ht="27.75" customHeight="1">
      <c r="A36" s="316">
        <f t="shared" si="5"/>
        <v>27</v>
      </c>
      <c r="B36" s="379">
        <v>1</v>
      </c>
      <c r="C36" s="547"/>
      <c r="D36" s="606" t="s">
        <v>641</v>
      </c>
      <c r="E36" s="607">
        <v>1480000</v>
      </c>
      <c r="F36" s="316" t="s">
        <v>1659</v>
      </c>
      <c r="G36" s="317">
        <v>1</v>
      </c>
      <c r="H36" s="378">
        <v>1</v>
      </c>
      <c r="I36" s="378">
        <v>0</v>
      </c>
      <c r="J36" s="378">
        <v>0</v>
      </c>
      <c r="K36" s="378">
        <v>0</v>
      </c>
      <c r="L36" s="317">
        <v>1</v>
      </c>
      <c r="M36" s="378">
        <v>1</v>
      </c>
      <c r="N36" s="380">
        <v>1</v>
      </c>
      <c r="O36" s="317">
        <v>0</v>
      </c>
      <c r="P36" s="378">
        <v>1</v>
      </c>
      <c r="Q36" s="381">
        <v>1</v>
      </c>
      <c r="R36" s="409">
        <v>1</v>
      </c>
      <c r="S36" s="381">
        <v>1</v>
      </c>
      <c r="T36" s="316">
        <v>1</v>
      </c>
      <c r="U36" s="344" t="s">
        <v>1343</v>
      </c>
      <c r="V36" s="329" t="str">
        <f t="shared" si="0"/>
        <v>ü</v>
      </c>
      <c r="W36" s="329" t="str">
        <f t="shared" si="1"/>
        <v/>
      </c>
      <c r="X36" s="329" t="str">
        <f t="shared" si="2"/>
        <v/>
      </c>
      <c r="Y36" s="329" t="str">
        <f t="shared" si="3"/>
        <v/>
      </c>
    </row>
    <row r="37" spans="1:25" ht="27.75" customHeight="1">
      <c r="A37" s="316">
        <f t="shared" si="5"/>
        <v>28</v>
      </c>
      <c r="B37" s="379">
        <v>1</v>
      </c>
      <c r="C37" s="547"/>
      <c r="D37" s="606" t="s">
        <v>642</v>
      </c>
      <c r="E37" s="607">
        <v>2100000</v>
      </c>
      <c r="F37" s="316" t="s">
        <v>1658</v>
      </c>
      <c r="G37" s="317">
        <v>1</v>
      </c>
      <c r="H37" s="378">
        <v>0</v>
      </c>
      <c r="I37" s="378">
        <v>0</v>
      </c>
      <c r="J37" s="378">
        <v>0</v>
      </c>
      <c r="K37" s="380">
        <v>0</v>
      </c>
      <c r="L37" s="317">
        <v>1</v>
      </c>
      <c r="M37" s="378">
        <v>1</v>
      </c>
      <c r="N37" s="380">
        <v>1</v>
      </c>
      <c r="O37" s="317">
        <v>0</v>
      </c>
      <c r="P37" s="378">
        <v>1</v>
      </c>
      <c r="Q37" s="380">
        <v>1</v>
      </c>
      <c r="R37" s="317">
        <v>0</v>
      </c>
      <c r="S37" s="381">
        <v>0</v>
      </c>
      <c r="T37" s="316">
        <v>0</v>
      </c>
      <c r="U37" s="344" t="s">
        <v>1655</v>
      </c>
      <c r="V37" s="329" t="str">
        <f t="shared" si="0"/>
        <v/>
      </c>
      <c r="W37" s="329" t="str">
        <f t="shared" si="1"/>
        <v/>
      </c>
      <c r="X37" s="329" t="str">
        <f t="shared" si="2"/>
        <v/>
      </c>
      <c r="Y37" s="329" t="str">
        <f t="shared" si="3"/>
        <v>ü</v>
      </c>
    </row>
    <row r="38" spans="1:25" ht="27.75" customHeight="1">
      <c r="A38" s="316">
        <f t="shared" si="5"/>
        <v>29</v>
      </c>
      <c r="B38" s="379">
        <v>1</v>
      </c>
      <c r="C38" s="547"/>
      <c r="D38" s="606" t="s">
        <v>643</v>
      </c>
      <c r="E38" s="607">
        <v>613000</v>
      </c>
      <c r="F38" s="316" t="s">
        <v>1658</v>
      </c>
      <c r="G38" s="317">
        <v>1</v>
      </c>
      <c r="H38" s="378">
        <v>0</v>
      </c>
      <c r="I38" s="378">
        <v>0</v>
      </c>
      <c r="J38" s="378">
        <v>0</v>
      </c>
      <c r="K38" s="380">
        <v>0</v>
      </c>
      <c r="L38" s="317">
        <v>1</v>
      </c>
      <c r="M38" s="378">
        <v>1</v>
      </c>
      <c r="N38" s="380">
        <v>1</v>
      </c>
      <c r="O38" s="317">
        <v>0</v>
      </c>
      <c r="P38" s="378">
        <v>1</v>
      </c>
      <c r="Q38" s="380">
        <v>1</v>
      </c>
      <c r="R38" s="317">
        <v>0</v>
      </c>
      <c r="S38" s="381">
        <v>0</v>
      </c>
      <c r="T38" s="316">
        <v>0</v>
      </c>
      <c r="U38" s="344" t="s">
        <v>1655</v>
      </c>
      <c r="V38" s="329" t="str">
        <f t="shared" si="0"/>
        <v/>
      </c>
      <c r="W38" s="329" t="str">
        <f t="shared" si="1"/>
        <v/>
      </c>
      <c r="X38" s="329" t="str">
        <f t="shared" si="2"/>
        <v/>
      </c>
      <c r="Y38" s="329" t="str">
        <f t="shared" si="3"/>
        <v>ü</v>
      </c>
    </row>
    <row r="39" spans="1:25" ht="27.75" customHeight="1">
      <c r="A39" s="316">
        <f t="shared" si="5"/>
        <v>30</v>
      </c>
      <c r="B39" s="379">
        <v>1</v>
      </c>
      <c r="C39" s="547"/>
      <c r="D39" s="606" t="s">
        <v>1170</v>
      </c>
      <c r="E39" s="607">
        <v>25000000</v>
      </c>
      <c r="F39" s="316" t="s">
        <v>1659</v>
      </c>
      <c r="G39" s="317">
        <v>1</v>
      </c>
      <c r="H39" s="378">
        <v>1</v>
      </c>
      <c r="I39" s="378">
        <v>0</v>
      </c>
      <c r="J39" s="378">
        <v>0</v>
      </c>
      <c r="K39" s="378">
        <v>0</v>
      </c>
      <c r="L39" s="317">
        <v>1</v>
      </c>
      <c r="M39" s="378">
        <v>1</v>
      </c>
      <c r="N39" s="380">
        <v>1</v>
      </c>
      <c r="O39" s="317">
        <v>0</v>
      </c>
      <c r="P39" s="378">
        <v>1</v>
      </c>
      <c r="Q39" s="381">
        <v>1</v>
      </c>
      <c r="R39" s="409">
        <v>1</v>
      </c>
      <c r="S39" s="381">
        <v>1</v>
      </c>
      <c r="T39" s="316">
        <v>1</v>
      </c>
      <c r="U39" s="344" t="s">
        <v>1344</v>
      </c>
      <c r="V39" s="329" t="str">
        <f t="shared" si="0"/>
        <v>ü</v>
      </c>
      <c r="W39" s="329" t="str">
        <f t="shared" si="1"/>
        <v/>
      </c>
      <c r="X39" s="329" t="str">
        <f t="shared" si="2"/>
        <v/>
      </c>
      <c r="Y39" s="329" t="str">
        <f t="shared" si="3"/>
        <v/>
      </c>
    </row>
    <row r="40" spans="1:25" ht="27.75" customHeight="1">
      <c r="A40" s="316">
        <f t="shared" si="5"/>
        <v>31</v>
      </c>
      <c r="B40" s="379">
        <v>1</v>
      </c>
      <c r="C40" s="547"/>
      <c r="D40" s="618" t="s">
        <v>1172</v>
      </c>
      <c r="E40" s="607">
        <v>5000000</v>
      </c>
      <c r="F40" s="316" t="s">
        <v>1657</v>
      </c>
      <c r="G40" s="317">
        <v>1</v>
      </c>
      <c r="H40" s="378">
        <v>1</v>
      </c>
      <c r="I40" s="378">
        <v>0</v>
      </c>
      <c r="J40" s="378">
        <v>0</v>
      </c>
      <c r="K40" s="380">
        <v>0</v>
      </c>
      <c r="L40" s="317">
        <v>1</v>
      </c>
      <c r="M40" s="378">
        <v>1</v>
      </c>
      <c r="N40" s="380">
        <v>1</v>
      </c>
      <c r="O40" s="317">
        <v>0</v>
      </c>
      <c r="P40" s="378">
        <v>1</v>
      </c>
      <c r="Q40" s="380">
        <v>1</v>
      </c>
      <c r="R40" s="317">
        <v>1</v>
      </c>
      <c r="S40" s="381">
        <v>1</v>
      </c>
      <c r="T40" s="316">
        <v>1</v>
      </c>
      <c r="U40" s="432" t="s">
        <v>351</v>
      </c>
      <c r="V40" s="329" t="str">
        <f t="shared" ref="V40:V71" si="6">IF($F40="Y",$Z$4,"")</f>
        <v/>
      </c>
      <c r="W40" s="329" t="str">
        <f t="shared" ref="W40:W71" si="7">IF(F40="F",$Z$4,"")</f>
        <v>ü</v>
      </c>
      <c r="X40" s="329" t="str">
        <f t="shared" ref="X40:X71" si="8">IF(F40="L",$Z$4,"")</f>
        <v/>
      </c>
      <c r="Y40" s="329" t="str">
        <f t="shared" ref="Y40:Y71" si="9">IF(F40="N",$Z$4,"")</f>
        <v/>
      </c>
    </row>
    <row r="41" spans="1:25" ht="27.75" customHeight="1">
      <c r="A41" s="316">
        <f t="shared" si="5"/>
        <v>32</v>
      </c>
      <c r="B41" s="379">
        <v>1</v>
      </c>
      <c r="C41" s="547"/>
      <c r="D41" s="606" t="s">
        <v>645</v>
      </c>
      <c r="E41" s="607">
        <v>2000000</v>
      </c>
      <c r="F41" s="316" t="s">
        <v>1658</v>
      </c>
      <c r="G41" s="317">
        <v>1</v>
      </c>
      <c r="H41" s="378">
        <v>0</v>
      </c>
      <c r="I41" s="378">
        <v>0</v>
      </c>
      <c r="J41" s="378">
        <v>0</v>
      </c>
      <c r="K41" s="380">
        <v>0</v>
      </c>
      <c r="L41" s="317">
        <v>1</v>
      </c>
      <c r="M41" s="378">
        <v>1</v>
      </c>
      <c r="N41" s="380">
        <v>1</v>
      </c>
      <c r="O41" s="317">
        <v>0</v>
      </c>
      <c r="P41" s="378">
        <v>1</v>
      </c>
      <c r="Q41" s="380">
        <v>1</v>
      </c>
      <c r="R41" s="317">
        <v>0</v>
      </c>
      <c r="S41" s="381">
        <v>0</v>
      </c>
      <c r="T41" s="316">
        <v>0</v>
      </c>
      <c r="U41" s="344" t="s">
        <v>1055</v>
      </c>
      <c r="V41" s="329" t="str">
        <f t="shared" si="6"/>
        <v/>
      </c>
      <c r="W41" s="329" t="str">
        <f t="shared" si="7"/>
        <v/>
      </c>
      <c r="X41" s="329" t="str">
        <f t="shared" si="8"/>
        <v/>
      </c>
      <c r="Y41" s="329" t="str">
        <f t="shared" si="9"/>
        <v>ü</v>
      </c>
    </row>
    <row r="42" spans="1:25" ht="27.75" customHeight="1">
      <c r="A42" s="316">
        <f t="shared" si="5"/>
        <v>33</v>
      </c>
      <c r="B42" s="379">
        <v>1</v>
      </c>
      <c r="C42" s="547"/>
      <c r="D42" s="606" t="s">
        <v>1173</v>
      </c>
      <c r="E42" s="607">
        <v>1288000</v>
      </c>
      <c r="F42" s="316" t="s">
        <v>1658</v>
      </c>
      <c r="G42" s="317">
        <v>1</v>
      </c>
      <c r="H42" s="378">
        <v>0</v>
      </c>
      <c r="I42" s="378">
        <v>0</v>
      </c>
      <c r="J42" s="378">
        <v>0</v>
      </c>
      <c r="K42" s="380">
        <v>0</v>
      </c>
      <c r="L42" s="317">
        <v>1</v>
      </c>
      <c r="M42" s="378">
        <v>1</v>
      </c>
      <c r="N42" s="380">
        <v>0</v>
      </c>
      <c r="O42" s="317">
        <v>0</v>
      </c>
      <c r="P42" s="378">
        <v>1</v>
      </c>
      <c r="Q42" s="380">
        <v>1</v>
      </c>
      <c r="R42" s="317">
        <v>0</v>
      </c>
      <c r="S42" s="381">
        <v>0</v>
      </c>
      <c r="T42" s="316">
        <v>0</v>
      </c>
      <c r="U42" s="344" t="s">
        <v>1249</v>
      </c>
      <c r="V42" s="329" t="str">
        <f t="shared" si="6"/>
        <v/>
      </c>
      <c r="W42" s="329" t="str">
        <f t="shared" si="7"/>
        <v/>
      </c>
      <c r="X42" s="329" t="str">
        <f t="shared" si="8"/>
        <v/>
      </c>
      <c r="Y42" s="329" t="str">
        <f t="shared" si="9"/>
        <v>ü</v>
      </c>
    </row>
    <row r="43" spans="1:25" ht="27.75" customHeight="1">
      <c r="A43" s="316">
        <f t="shared" si="5"/>
        <v>34</v>
      </c>
      <c r="B43" s="379">
        <v>1</v>
      </c>
      <c r="C43" s="547"/>
      <c r="D43" s="606" t="s">
        <v>1174</v>
      </c>
      <c r="E43" s="607">
        <v>4365900</v>
      </c>
      <c r="F43" s="316" t="s">
        <v>1659</v>
      </c>
      <c r="G43" s="317">
        <v>1</v>
      </c>
      <c r="H43" s="378">
        <v>1</v>
      </c>
      <c r="I43" s="378">
        <v>0</v>
      </c>
      <c r="J43" s="378">
        <v>0</v>
      </c>
      <c r="K43" s="378">
        <v>0</v>
      </c>
      <c r="L43" s="317">
        <v>1</v>
      </c>
      <c r="M43" s="378">
        <v>1</v>
      </c>
      <c r="N43" s="380">
        <v>1</v>
      </c>
      <c r="O43" s="317">
        <v>0</v>
      </c>
      <c r="P43" s="378">
        <v>1</v>
      </c>
      <c r="Q43" s="381">
        <v>1</v>
      </c>
      <c r="R43" s="409">
        <v>1</v>
      </c>
      <c r="S43" s="381">
        <v>1</v>
      </c>
      <c r="T43" s="316">
        <v>1</v>
      </c>
      <c r="U43" s="344" t="s">
        <v>927</v>
      </c>
      <c r="V43" s="329" t="str">
        <f t="shared" si="6"/>
        <v>ü</v>
      </c>
      <c r="W43" s="329" t="str">
        <f t="shared" si="7"/>
        <v/>
      </c>
      <c r="X43" s="329" t="str">
        <f t="shared" si="8"/>
        <v/>
      </c>
      <c r="Y43" s="329" t="str">
        <f t="shared" si="9"/>
        <v/>
      </c>
    </row>
    <row r="44" spans="1:25" ht="27.75" customHeight="1">
      <c r="A44" s="316">
        <f t="shared" si="5"/>
        <v>35</v>
      </c>
      <c r="B44" s="379">
        <v>1</v>
      </c>
      <c r="C44" s="547"/>
      <c r="D44" s="606" t="s">
        <v>646</v>
      </c>
      <c r="E44" s="607">
        <v>800000</v>
      </c>
      <c r="F44" s="316" t="s">
        <v>1657</v>
      </c>
      <c r="G44" s="317">
        <v>1</v>
      </c>
      <c r="H44" s="378">
        <v>0</v>
      </c>
      <c r="I44" s="378">
        <v>0</v>
      </c>
      <c r="J44" s="378">
        <v>0</v>
      </c>
      <c r="K44" s="378">
        <v>0</v>
      </c>
      <c r="L44" s="317">
        <v>1</v>
      </c>
      <c r="M44" s="378">
        <v>1</v>
      </c>
      <c r="N44" s="380">
        <v>1</v>
      </c>
      <c r="O44" s="317">
        <v>0</v>
      </c>
      <c r="P44" s="378">
        <v>1</v>
      </c>
      <c r="Q44" s="381">
        <v>1</v>
      </c>
      <c r="R44" s="409">
        <v>1</v>
      </c>
      <c r="S44" s="381">
        <v>1</v>
      </c>
      <c r="T44" s="316">
        <v>1</v>
      </c>
      <c r="U44" s="344" t="s">
        <v>378</v>
      </c>
      <c r="V44" s="329" t="str">
        <f t="shared" si="6"/>
        <v/>
      </c>
      <c r="W44" s="329" t="str">
        <f t="shared" si="7"/>
        <v>ü</v>
      </c>
      <c r="X44" s="329" t="str">
        <f t="shared" si="8"/>
        <v/>
      </c>
      <c r="Y44" s="329" t="str">
        <f t="shared" si="9"/>
        <v/>
      </c>
    </row>
    <row r="45" spans="1:25" ht="27.75" customHeight="1">
      <c r="A45" s="316">
        <f t="shared" si="5"/>
        <v>36</v>
      </c>
      <c r="B45" s="379">
        <v>1</v>
      </c>
      <c r="C45" s="547"/>
      <c r="D45" s="606" t="s">
        <v>647</v>
      </c>
      <c r="E45" s="607">
        <v>12580000</v>
      </c>
      <c r="F45" s="316" t="s">
        <v>1658</v>
      </c>
      <c r="G45" s="317">
        <v>1</v>
      </c>
      <c r="H45" s="378">
        <v>0</v>
      </c>
      <c r="I45" s="378">
        <v>0</v>
      </c>
      <c r="J45" s="378">
        <v>0</v>
      </c>
      <c r="K45" s="380">
        <v>0</v>
      </c>
      <c r="L45" s="317">
        <v>1</v>
      </c>
      <c r="M45" s="378">
        <v>1</v>
      </c>
      <c r="N45" s="380">
        <v>1</v>
      </c>
      <c r="O45" s="317">
        <v>0</v>
      </c>
      <c r="P45" s="378">
        <v>1</v>
      </c>
      <c r="Q45" s="380">
        <v>1</v>
      </c>
      <c r="R45" s="317">
        <v>0</v>
      </c>
      <c r="S45" s="381">
        <v>0</v>
      </c>
      <c r="T45" s="316">
        <v>0</v>
      </c>
      <c r="U45" s="344" t="s">
        <v>1655</v>
      </c>
      <c r="V45" s="329" t="str">
        <f t="shared" si="6"/>
        <v/>
      </c>
      <c r="W45" s="329" t="str">
        <f t="shared" si="7"/>
        <v/>
      </c>
      <c r="X45" s="329" t="str">
        <f t="shared" si="8"/>
        <v/>
      </c>
      <c r="Y45" s="329" t="str">
        <f t="shared" si="9"/>
        <v>ü</v>
      </c>
    </row>
    <row r="46" spans="1:25" ht="27.75" customHeight="1">
      <c r="A46" s="316">
        <f t="shared" si="5"/>
        <v>37</v>
      </c>
      <c r="B46" s="379">
        <v>1</v>
      </c>
      <c r="C46" s="547"/>
      <c r="D46" s="606" t="s">
        <v>648</v>
      </c>
      <c r="E46" s="607">
        <v>1837000</v>
      </c>
      <c r="F46" s="316" t="s">
        <v>1658</v>
      </c>
      <c r="G46" s="317">
        <v>1</v>
      </c>
      <c r="H46" s="378">
        <v>0</v>
      </c>
      <c r="I46" s="378">
        <v>0</v>
      </c>
      <c r="J46" s="378">
        <v>0</v>
      </c>
      <c r="K46" s="380">
        <v>0</v>
      </c>
      <c r="L46" s="317">
        <v>1</v>
      </c>
      <c r="M46" s="378">
        <v>1</v>
      </c>
      <c r="N46" s="380">
        <v>1</v>
      </c>
      <c r="O46" s="317">
        <v>0</v>
      </c>
      <c r="P46" s="378">
        <v>1</v>
      </c>
      <c r="Q46" s="380">
        <v>1</v>
      </c>
      <c r="R46" s="317">
        <v>0</v>
      </c>
      <c r="S46" s="381">
        <v>0</v>
      </c>
      <c r="T46" s="316">
        <v>0</v>
      </c>
      <c r="U46" s="344" t="s">
        <v>1655</v>
      </c>
      <c r="V46" s="329" t="str">
        <f t="shared" si="6"/>
        <v/>
      </c>
      <c r="W46" s="329" t="str">
        <f t="shared" si="7"/>
        <v/>
      </c>
      <c r="X46" s="329" t="str">
        <f t="shared" si="8"/>
        <v/>
      </c>
      <c r="Y46" s="329" t="str">
        <f t="shared" si="9"/>
        <v>ü</v>
      </c>
    </row>
    <row r="47" spans="1:25" ht="27.75" customHeight="1">
      <c r="A47" s="316">
        <f t="shared" si="5"/>
        <v>38</v>
      </c>
      <c r="B47" s="379">
        <v>1</v>
      </c>
      <c r="C47" s="547"/>
      <c r="D47" s="606" t="s">
        <v>649</v>
      </c>
      <c r="E47" s="607">
        <v>1690000</v>
      </c>
      <c r="F47" s="316" t="s">
        <v>1658</v>
      </c>
      <c r="G47" s="317">
        <v>1</v>
      </c>
      <c r="H47" s="378">
        <v>0</v>
      </c>
      <c r="I47" s="378">
        <v>0</v>
      </c>
      <c r="J47" s="378">
        <v>0</v>
      </c>
      <c r="K47" s="380">
        <v>0</v>
      </c>
      <c r="L47" s="317">
        <v>1</v>
      </c>
      <c r="M47" s="378">
        <v>1</v>
      </c>
      <c r="N47" s="380">
        <v>1</v>
      </c>
      <c r="O47" s="317">
        <v>0</v>
      </c>
      <c r="P47" s="378">
        <v>1</v>
      </c>
      <c r="Q47" s="380">
        <v>1</v>
      </c>
      <c r="R47" s="317">
        <v>0</v>
      </c>
      <c r="S47" s="381">
        <v>0</v>
      </c>
      <c r="T47" s="316">
        <v>0</v>
      </c>
      <c r="U47" s="344" t="s">
        <v>1655</v>
      </c>
      <c r="V47" s="329" t="str">
        <f t="shared" si="6"/>
        <v/>
      </c>
      <c r="W47" s="329" t="str">
        <f t="shared" si="7"/>
        <v/>
      </c>
      <c r="X47" s="329" t="str">
        <f t="shared" si="8"/>
        <v/>
      </c>
      <c r="Y47" s="329" t="str">
        <f t="shared" si="9"/>
        <v>ü</v>
      </c>
    </row>
    <row r="48" spans="1:25" ht="27.75" customHeight="1">
      <c r="A48" s="316">
        <f t="shared" si="5"/>
        <v>39</v>
      </c>
      <c r="B48" s="379">
        <v>1</v>
      </c>
      <c r="C48" s="547"/>
      <c r="D48" s="606" t="s">
        <v>650</v>
      </c>
      <c r="E48" s="607">
        <v>5533000</v>
      </c>
      <c r="F48" s="316" t="s">
        <v>1658</v>
      </c>
      <c r="G48" s="317">
        <v>1</v>
      </c>
      <c r="H48" s="378">
        <v>0</v>
      </c>
      <c r="I48" s="378">
        <v>0</v>
      </c>
      <c r="J48" s="378">
        <v>0</v>
      </c>
      <c r="K48" s="380">
        <v>0</v>
      </c>
      <c r="L48" s="317">
        <v>1</v>
      </c>
      <c r="M48" s="378">
        <v>1</v>
      </c>
      <c r="N48" s="380">
        <v>1</v>
      </c>
      <c r="O48" s="317">
        <v>0</v>
      </c>
      <c r="P48" s="378">
        <v>1</v>
      </c>
      <c r="Q48" s="380">
        <v>1</v>
      </c>
      <c r="R48" s="317">
        <v>0</v>
      </c>
      <c r="S48" s="381">
        <v>0</v>
      </c>
      <c r="T48" s="316">
        <v>0</v>
      </c>
      <c r="U48" s="344" t="s">
        <v>1655</v>
      </c>
      <c r="V48" s="329" t="str">
        <f t="shared" si="6"/>
        <v/>
      </c>
      <c r="W48" s="329" t="str">
        <f t="shared" si="7"/>
        <v/>
      </c>
      <c r="X48" s="329" t="str">
        <f t="shared" si="8"/>
        <v/>
      </c>
      <c r="Y48" s="329" t="str">
        <f t="shared" si="9"/>
        <v>ü</v>
      </c>
    </row>
    <row r="49" spans="1:25" ht="27.75" customHeight="1">
      <c r="A49" s="316"/>
      <c r="B49" s="379"/>
      <c r="C49" s="547"/>
      <c r="D49" s="608" t="s">
        <v>1047</v>
      </c>
      <c r="E49" s="609">
        <v>17268000</v>
      </c>
      <c r="F49" s="316"/>
      <c r="G49" s="317"/>
      <c r="H49" s="378"/>
      <c r="I49" s="378"/>
      <c r="J49" s="378"/>
      <c r="K49" s="380"/>
      <c r="L49" s="317"/>
      <c r="M49" s="378"/>
      <c r="N49" s="380"/>
      <c r="O49" s="317"/>
      <c r="P49" s="378"/>
      <c r="Q49" s="380"/>
      <c r="R49" s="317"/>
      <c r="S49" s="381"/>
      <c r="T49" s="316"/>
      <c r="U49" s="344"/>
      <c r="V49" s="329" t="str">
        <f t="shared" si="6"/>
        <v/>
      </c>
      <c r="W49" s="329" t="str">
        <f t="shared" si="7"/>
        <v/>
      </c>
      <c r="X49" s="329" t="str">
        <f t="shared" si="8"/>
        <v/>
      </c>
      <c r="Y49" s="329" t="str">
        <f t="shared" si="9"/>
        <v/>
      </c>
    </row>
    <row r="50" spans="1:25" ht="28.5">
      <c r="A50" s="316">
        <v>40</v>
      </c>
      <c r="B50" s="379">
        <v>1</v>
      </c>
      <c r="C50" s="547"/>
      <c r="D50" s="606" t="s">
        <v>1061</v>
      </c>
      <c r="E50" s="607">
        <v>2000000</v>
      </c>
      <c r="F50" s="316" t="s">
        <v>1659</v>
      </c>
      <c r="G50" s="317">
        <v>1</v>
      </c>
      <c r="H50" s="378">
        <v>1</v>
      </c>
      <c r="I50" s="378">
        <v>0</v>
      </c>
      <c r="J50" s="378">
        <v>0</v>
      </c>
      <c r="K50" s="378">
        <v>0</v>
      </c>
      <c r="L50" s="317">
        <v>1</v>
      </c>
      <c r="M50" s="378">
        <v>1</v>
      </c>
      <c r="N50" s="380">
        <v>1</v>
      </c>
      <c r="O50" s="317">
        <v>0</v>
      </c>
      <c r="P50" s="378">
        <v>1</v>
      </c>
      <c r="Q50" s="381">
        <v>1</v>
      </c>
      <c r="R50" s="409">
        <v>1</v>
      </c>
      <c r="S50" s="381">
        <v>1</v>
      </c>
      <c r="T50" s="316">
        <v>1</v>
      </c>
      <c r="U50" s="344" t="s">
        <v>1345</v>
      </c>
      <c r="V50" s="329" t="str">
        <f t="shared" si="6"/>
        <v>ü</v>
      </c>
      <c r="W50" s="329" t="str">
        <f t="shared" si="7"/>
        <v/>
      </c>
      <c r="X50" s="329" t="str">
        <f t="shared" si="8"/>
        <v/>
      </c>
      <c r="Y50" s="329" t="str">
        <f t="shared" si="9"/>
        <v/>
      </c>
    </row>
    <row r="51" spans="1:25" ht="27.75" customHeight="1">
      <c r="A51" s="316">
        <f t="shared" ref="A51:A63" si="10">A50+1</f>
        <v>41</v>
      </c>
      <c r="B51" s="379">
        <v>1</v>
      </c>
      <c r="C51" s="547"/>
      <c r="D51" s="606" t="s">
        <v>1062</v>
      </c>
      <c r="E51" s="607">
        <v>2000000</v>
      </c>
      <c r="F51" s="316" t="s">
        <v>1659</v>
      </c>
      <c r="G51" s="317">
        <v>1</v>
      </c>
      <c r="H51" s="378">
        <v>1</v>
      </c>
      <c r="I51" s="378">
        <v>0</v>
      </c>
      <c r="J51" s="378">
        <v>0</v>
      </c>
      <c r="K51" s="378">
        <v>0</v>
      </c>
      <c r="L51" s="317">
        <v>1</v>
      </c>
      <c r="M51" s="378">
        <v>1</v>
      </c>
      <c r="N51" s="380">
        <v>1</v>
      </c>
      <c r="O51" s="317">
        <v>0</v>
      </c>
      <c r="P51" s="378">
        <v>1</v>
      </c>
      <c r="Q51" s="381">
        <v>1</v>
      </c>
      <c r="R51" s="409">
        <v>1</v>
      </c>
      <c r="S51" s="381">
        <v>1</v>
      </c>
      <c r="T51" s="316">
        <v>1</v>
      </c>
      <c r="U51" s="344" t="s">
        <v>1345</v>
      </c>
      <c r="V51" s="329" t="str">
        <f t="shared" si="6"/>
        <v>ü</v>
      </c>
      <c r="W51" s="329" t="str">
        <f t="shared" si="7"/>
        <v/>
      </c>
      <c r="X51" s="329" t="str">
        <f t="shared" si="8"/>
        <v/>
      </c>
      <c r="Y51" s="329" t="str">
        <f t="shared" si="9"/>
        <v/>
      </c>
    </row>
    <row r="52" spans="1:25" ht="28.5">
      <c r="A52" s="316">
        <f t="shared" si="10"/>
        <v>42</v>
      </c>
      <c r="B52" s="379">
        <v>1</v>
      </c>
      <c r="C52" s="547"/>
      <c r="D52" s="606" t="s">
        <v>1828</v>
      </c>
      <c r="E52" s="607">
        <v>2200000</v>
      </c>
      <c r="F52" s="316" t="s">
        <v>1658</v>
      </c>
      <c r="G52" s="317">
        <v>1</v>
      </c>
      <c r="H52" s="378">
        <v>0</v>
      </c>
      <c r="I52" s="378">
        <v>0</v>
      </c>
      <c r="J52" s="378">
        <v>0</v>
      </c>
      <c r="K52" s="380">
        <v>0</v>
      </c>
      <c r="L52" s="317">
        <v>1</v>
      </c>
      <c r="M52" s="378">
        <v>1</v>
      </c>
      <c r="N52" s="380">
        <v>1</v>
      </c>
      <c r="O52" s="317">
        <v>0</v>
      </c>
      <c r="P52" s="378">
        <v>1</v>
      </c>
      <c r="Q52" s="380">
        <v>1</v>
      </c>
      <c r="R52" s="317">
        <v>0</v>
      </c>
      <c r="S52" s="381">
        <v>0</v>
      </c>
      <c r="T52" s="316">
        <v>0</v>
      </c>
      <c r="U52" s="344" t="s">
        <v>1655</v>
      </c>
      <c r="V52" s="329" t="str">
        <f t="shared" si="6"/>
        <v/>
      </c>
      <c r="W52" s="329" t="str">
        <f t="shared" si="7"/>
        <v/>
      </c>
      <c r="X52" s="329" t="str">
        <f t="shared" si="8"/>
        <v/>
      </c>
      <c r="Y52" s="329" t="str">
        <f t="shared" si="9"/>
        <v>ü</v>
      </c>
    </row>
    <row r="53" spans="1:25" ht="27.75" customHeight="1">
      <c r="A53" s="316">
        <f t="shared" si="10"/>
        <v>43</v>
      </c>
      <c r="B53" s="379">
        <v>1</v>
      </c>
      <c r="C53" s="547"/>
      <c r="D53" s="606" t="s">
        <v>1829</v>
      </c>
      <c r="E53" s="607">
        <v>500000</v>
      </c>
      <c r="F53" s="316" t="s">
        <v>1658</v>
      </c>
      <c r="G53" s="317">
        <v>1</v>
      </c>
      <c r="H53" s="378">
        <v>0</v>
      </c>
      <c r="I53" s="378">
        <v>0</v>
      </c>
      <c r="J53" s="378">
        <v>0</v>
      </c>
      <c r="K53" s="380">
        <v>0</v>
      </c>
      <c r="L53" s="317">
        <v>1</v>
      </c>
      <c r="M53" s="378">
        <v>1</v>
      </c>
      <c r="N53" s="380">
        <v>1</v>
      </c>
      <c r="O53" s="317">
        <v>0</v>
      </c>
      <c r="P53" s="378">
        <v>1</v>
      </c>
      <c r="Q53" s="380">
        <v>1</v>
      </c>
      <c r="R53" s="317">
        <v>0</v>
      </c>
      <c r="S53" s="381">
        <v>0</v>
      </c>
      <c r="T53" s="316">
        <v>0</v>
      </c>
      <c r="U53" s="344" t="s">
        <v>1655</v>
      </c>
      <c r="V53" s="329" t="str">
        <f t="shared" si="6"/>
        <v/>
      </c>
      <c r="W53" s="329" t="str">
        <f t="shared" si="7"/>
        <v/>
      </c>
      <c r="X53" s="329" t="str">
        <f t="shared" si="8"/>
        <v/>
      </c>
      <c r="Y53" s="329" t="str">
        <f t="shared" si="9"/>
        <v>ü</v>
      </c>
    </row>
    <row r="54" spans="1:25" ht="27.75" customHeight="1">
      <c r="A54" s="316">
        <f t="shared" si="10"/>
        <v>44</v>
      </c>
      <c r="B54" s="379">
        <v>1</v>
      </c>
      <c r="C54" s="547"/>
      <c r="D54" s="606" t="s">
        <v>1832</v>
      </c>
      <c r="E54" s="607">
        <v>950000</v>
      </c>
      <c r="F54" s="316" t="s">
        <v>1658</v>
      </c>
      <c r="G54" s="317">
        <v>1</v>
      </c>
      <c r="H54" s="378">
        <v>0</v>
      </c>
      <c r="I54" s="378">
        <v>0</v>
      </c>
      <c r="J54" s="378">
        <v>0</v>
      </c>
      <c r="K54" s="380">
        <v>0</v>
      </c>
      <c r="L54" s="317">
        <v>1</v>
      </c>
      <c r="M54" s="378">
        <v>1</v>
      </c>
      <c r="N54" s="380">
        <v>1</v>
      </c>
      <c r="O54" s="317">
        <v>0</v>
      </c>
      <c r="P54" s="378">
        <v>1</v>
      </c>
      <c r="Q54" s="380">
        <v>1</v>
      </c>
      <c r="R54" s="317">
        <v>0</v>
      </c>
      <c r="S54" s="381">
        <v>0</v>
      </c>
      <c r="T54" s="316">
        <v>0</v>
      </c>
      <c r="U54" s="344" t="s">
        <v>475</v>
      </c>
      <c r="V54" s="329" t="str">
        <f t="shared" si="6"/>
        <v/>
      </c>
      <c r="W54" s="329" t="str">
        <f t="shared" si="7"/>
        <v/>
      </c>
      <c r="X54" s="329" t="str">
        <f t="shared" si="8"/>
        <v/>
      </c>
      <c r="Y54" s="329" t="str">
        <f t="shared" si="9"/>
        <v>ü</v>
      </c>
    </row>
    <row r="55" spans="1:25" ht="27.75" customHeight="1">
      <c r="A55" s="316">
        <f t="shared" si="10"/>
        <v>45</v>
      </c>
      <c r="B55" s="379">
        <v>1</v>
      </c>
      <c r="C55" s="547"/>
      <c r="D55" s="606" t="s">
        <v>1833</v>
      </c>
      <c r="E55" s="607">
        <v>500000</v>
      </c>
      <c r="F55" s="316" t="s">
        <v>1658</v>
      </c>
      <c r="G55" s="317">
        <v>1</v>
      </c>
      <c r="H55" s="378">
        <v>0</v>
      </c>
      <c r="I55" s="378">
        <v>0</v>
      </c>
      <c r="J55" s="378">
        <v>0</v>
      </c>
      <c r="K55" s="380">
        <v>0</v>
      </c>
      <c r="L55" s="317">
        <v>1</v>
      </c>
      <c r="M55" s="378">
        <v>1</v>
      </c>
      <c r="N55" s="380">
        <v>1</v>
      </c>
      <c r="O55" s="317">
        <v>0</v>
      </c>
      <c r="P55" s="378">
        <v>1</v>
      </c>
      <c r="Q55" s="380">
        <v>1</v>
      </c>
      <c r="R55" s="317">
        <v>0</v>
      </c>
      <c r="S55" s="381">
        <v>0</v>
      </c>
      <c r="T55" s="316">
        <v>0</v>
      </c>
      <c r="U55" s="344" t="s">
        <v>1655</v>
      </c>
      <c r="V55" s="329" t="str">
        <f t="shared" si="6"/>
        <v/>
      </c>
      <c r="W55" s="329" t="str">
        <f t="shared" si="7"/>
        <v/>
      </c>
      <c r="X55" s="329" t="str">
        <f t="shared" si="8"/>
        <v/>
      </c>
      <c r="Y55" s="329" t="str">
        <f t="shared" si="9"/>
        <v>ü</v>
      </c>
    </row>
    <row r="56" spans="1:25" ht="27.75" customHeight="1">
      <c r="A56" s="316">
        <f t="shared" si="10"/>
        <v>46</v>
      </c>
      <c r="B56" s="379">
        <v>1</v>
      </c>
      <c r="C56" s="547"/>
      <c r="D56" s="606" t="s">
        <v>1342</v>
      </c>
      <c r="E56" s="607">
        <v>1750000</v>
      </c>
      <c r="F56" s="316" t="s">
        <v>1659</v>
      </c>
      <c r="G56" s="317">
        <v>1</v>
      </c>
      <c r="H56" s="378">
        <v>1</v>
      </c>
      <c r="I56" s="378">
        <v>0</v>
      </c>
      <c r="J56" s="378">
        <v>0</v>
      </c>
      <c r="K56" s="378">
        <v>0</v>
      </c>
      <c r="L56" s="317">
        <v>1</v>
      </c>
      <c r="M56" s="378">
        <v>1</v>
      </c>
      <c r="N56" s="380">
        <v>1</v>
      </c>
      <c r="O56" s="317">
        <v>0</v>
      </c>
      <c r="P56" s="378">
        <v>1</v>
      </c>
      <c r="Q56" s="381">
        <v>1</v>
      </c>
      <c r="R56" s="409">
        <v>1</v>
      </c>
      <c r="S56" s="381">
        <v>1</v>
      </c>
      <c r="T56" s="316">
        <v>1</v>
      </c>
      <c r="U56" s="344" t="s">
        <v>1023</v>
      </c>
      <c r="V56" s="329" t="str">
        <f t="shared" si="6"/>
        <v>ü</v>
      </c>
      <c r="W56" s="329" t="str">
        <f t="shared" si="7"/>
        <v/>
      </c>
      <c r="X56" s="329" t="str">
        <f t="shared" si="8"/>
        <v/>
      </c>
      <c r="Y56" s="329" t="str">
        <f t="shared" si="9"/>
        <v/>
      </c>
    </row>
    <row r="57" spans="1:25" ht="27.75" customHeight="1">
      <c r="A57" s="316">
        <f t="shared" si="10"/>
        <v>47</v>
      </c>
      <c r="B57" s="379">
        <v>1</v>
      </c>
      <c r="C57" s="547"/>
      <c r="D57" s="606" t="s">
        <v>1060</v>
      </c>
      <c r="E57" s="607">
        <v>2560000</v>
      </c>
      <c r="F57" s="316" t="s">
        <v>1659</v>
      </c>
      <c r="G57" s="317">
        <v>1</v>
      </c>
      <c r="H57" s="378">
        <v>1</v>
      </c>
      <c r="I57" s="378">
        <v>0</v>
      </c>
      <c r="J57" s="378">
        <v>0</v>
      </c>
      <c r="K57" s="378">
        <v>0</v>
      </c>
      <c r="L57" s="317">
        <v>1</v>
      </c>
      <c r="M57" s="378">
        <v>1</v>
      </c>
      <c r="N57" s="380">
        <v>1</v>
      </c>
      <c r="O57" s="317">
        <v>0</v>
      </c>
      <c r="P57" s="378">
        <v>1</v>
      </c>
      <c r="Q57" s="381">
        <v>1</v>
      </c>
      <c r="R57" s="409">
        <v>1</v>
      </c>
      <c r="S57" s="381">
        <v>1</v>
      </c>
      <c r="T57" s="316">
        <v>1</v>
      </c>
      <c r="U57" s="344" t="s">
        <v>1023</v>
      </c>
      <c r="V57" s="329" t="str">
        <f t="shared" si="6"/>
        <v>ü</v>
      </c>
      <c r="W57" s="329" t="str">
        <f t="shared" si="7"/>
        <v/>
      </c>
      <c r="X57" s="329" t="str">
        <f t="shared" si="8"/>
        <v/>
      </c>
      <c r="Y57" s="329" t="str">
        <f t="shared" si="9"/>
        <v/>
      </c>
    </row>
    <row r="58" spans="1:25" ht="27.75" customHeight="1">
      <c r="A58" s="316">
        <f t="shared" si="10"/>
        <v>48</v>
      </c>
      <c r="B58" s="379">
        <v>1</v>
      </c>
      <c r="C58" s="547"/>
      <c r="D58" s="606" t="s">
        <v>1834</v>
      </c>
      <c r="E58" s="607">
        <v>1750000</v>
      </c>
      <c r="F58" s="316" t="s">
        <v>1659</v>
      </c>
      <c r="G58" s="317">
        <v>1</v>
      </c>
      <c r="H58" s="378">
        <v>1</v>
      </c>
      <c r="I58" s="378">
        <v>0</v>
      </c>
      <c r="J58" s="378">
        <v>0</v>
      </c>
      <c r="K58" s="378">
        <v>0</v>
      </c>
      <c r="L58" s="317">
        <v>1</v>
      </c>
      <c r="M58" s="378">
        <v>1</v>
      </c>
      <c r="N58" s="380">
        <v>1</v>
      </c>
      <c r="O58" s="317">
        <v>0</v>
      </c>
      <c r="P58" s="378">
        <v>1</v>
      </c>
      <c r="Q58" s="381">
        <v>1</v>
      </c>
      <c r="R58" s="409">
        <v>1</v>
      </c>
      <c r="S58" s="381">
        <v>1</v>
      </c>
      <c r="T58" s="316">
        <v>1</v>
      </c>
      <c r="U58" s="344" t="s">
        <v>1023</v>
      </c>
      <c r="V58" s="329" t="str">
        <f t="shared" si="6"/>
        <v>ü</v>
      </c>
      <c r="W58" s="329" t="str">
        <f t="shared" si="7"/>
        <v/>
      </c>
      <c r="X58" s="329" t="str">
        <f t="shared" si="8"/>
        <v/>
      </c>
      <c r="Y58" s="329" t="str">
        <f t="shared" si="9"/>
        <v/>
      </c>
    </row>
    <row r="59" spans="1:25" ht="27.75" customHeight="1">
      <c r="A59" s="316">
        <f t="shared" si="10"/>
        <v>49</v>
      </c>
      <c r="B59" s="379">
        <v>1</v>
      </c>
      <c r="C59" s="547"/>
      <c r="D59" s="606" t="s">
        <v>1835</v>
      </c>
      <c r="E59" s="607">
        <v>1500000</v>
      </c>
      <c r="F59" s="316" t="s">
        <v>1658</v>
      </c>
      <c r="G59" s="317">
        <v>1</v>
      </c>
      <c r="H59" s="378">
        <v>0</v>
      </c>
      <c r="I59" s="378">
        <v>0</v>
      </c>
      <c r="J59" s="378">
        <v>0</v>
      </c>
      <c r="K59" s="380">
        <v>0</v>
      </c>
      <c r="L59" s="317">
        <v>1</v>
      </c>
      <c r="M59" s="378">
        <v>1</v>
      </c>
      <c r="N59" s="380">
        <v>1</v>
      </c>
      <c r="O59" s="317">
        <v>0</v>
      </c>
      <c r="P59" s="378">
        <v>1</v>
      </c>
      <c r="Q59" s="380">
        <v>1</v>
      </c>
      <c r="R59" s="317">
        <v>0</v>
      </c>
      <c r="S59" s="381">
        <v>0</v>
      </c>
      <c r="T59" s="316">
        <v>0</v>
      </c>
      <c r="U59" s="344" t="s">
        <v>333</v>
      </c>
      <c r="V59" s="329" t="str">
        <f t="shared" si="6"/>
        <v/>
      </c>
      <c r="W59" s="329" t="str">
        <f t="shared" si="7"/>
        <v/>
      </c>
      <c r="X59" s="329" t="str">
        <f t="shared" si="8"/>
        <v/>
      </c>
      <c r="Y59" s="329" t="str">
        <f t="shared" si="9"/>
        <v>ü</v>
      </c>
    </row>
    <row r="60" spans="1:25" ht="27.75" customHeight="1">
      <c r="A60" s="316">
        <f t="shared" si="10"/>
        <v>50</v>
      </c>
      <c r="B60" s="379">
        <v>1</v>
      </c>
      <c r="C60" s="547"/>
      <c r="D60" s="606" t="s">
        <v>1830</v>
      </c>
      <c r="E60" s="607">
        <v>630000</v>
      </c>
      <c r="F60" s="316" t="s">
        <v>1659</v>
      </c>
      <c r="G60" s="317">
        <v>1</v>
      </c>
      <c r="H60" s="378">
        <v>1</v>
      </c>
      <c r="I60" s="378">
        <v>0</v>
      </c>
      <c r="J60" s="378">
        <v>0</v>
      </c>
      <c r="K60" s="378">
        <v>0</v>
      </c>
      <c r="L60" s="317">
        <v>1</v>
      </c>
      <c r="M60" s="378">
        <v>1</v>
      </c>
      <c r="N60" s="380">
        <v>1</v>
      </c>
      <c r="O60" s="317">
        <v>0</v>
      </c>
      <c r="P60" s="378">
        <v>1</v>
      </c>
      <c r="Q60" s="381">
        <v>1</v>
      </c>
      <c r="R60" s="409">
        <v>1</v>
      </c>
      <c r="S60" s="381">
        <v>1</v>
      </c>
      <c r="T60" s="316">
        <v>1</v>
      </c>
      <c r="U60" s="344" t="s">
        <v>1029</v>
      </c>
      <c r="V60" s="329" t="str">
        <f t="shared" si="6"/>
        <v>ü</v>
      </c>
      <c r="W60" s="329" t="str">
        <f t="shared" si="7"/>
        <v/>
      </c>
      <c r="X60" s="329" t="str">
        <f t="shared" si="8"/>
        <v/>
      </c>
      <c r="Y60" s="329" t="str">
        <f t="shared" si="9"/>
        <v/>
      </c>
    </row>
    <row r="61" spans="1:25" ht="27.75" customHeight="1">
      <c r="A61" s="316">
        <f t="shared" si="10"/>
        <v>51</v>
      </c>
      <c r="B61" s="379">
        <v>1</v>
      </c>
      <c r="C61" s="547"/>
      <c r="D61" s="606" t="s">
        <v>1831</v>
      </c>
      <c r="E61" s="607">
        <v>732500</v>
      </c>
      <c r="F61" s="316" t="s">
        <v>1659</v>
      </c>
      <c r="G61" s="317">
        <v>1</v>
      </c>
      <c r="H61" s="378">
        <v>1</v>
      </c>
      <c r="I61" s="378">
        <v>0</v>
      </c>
      <c r="J61" s="378">
        <v>0</v>
      </c>
      <c r="K61" s="378">
        <v>0</v>
      </c>
      <c r="L61" s="317">
        <v>1</v>
      </c>
      <c r="M61" s="378">
        <v>1</v>
      </c>
      <c r="N61" s="380">
        <v>1</v>
      </c>
      <c r="O61" s="317">
        <v>0</v>
      </c>
      <c r="P61" s="378">
        <v>1</v>
      </c>
      <c r="Q61" s="381">
        <v>1</v>
      </c>
      <c r="R61" s="409">
        <v>1</v>
      </c>
      <c r="S61" s="381">
        <v>1</v>
      </c>
      <c r="T61" s="316">
        <v>1</v>
      </c>
      <c r="U61" s="344" t="s">
        <v>1029</v>
      </c>
      <c r="V61" s="329" t="str">
        <f t="shared" si="6"/>
        <v>ü</v>
      </c>
      <c r="W61" s="329" t="str">
        <f t="shared" si="7"/>
        <v/>
      </c>
      <c r="X61" s="329" t="str">
        <f t="shared" si="8"/>
        <v/>
      </c>
      <c r="Y61" s="329" t="str">
        <f t="shared" si="9"/>
        <v/>
      </c>
    </row>
    <row r="62" spans="1:25" ht="27.75" customHeight="1">
      <c r="A62" s="316">
        <f t="shared" si="10"/>
        <v>52</v>
      </c>
      <c r="B62" s="379">
        <v>1</v>
      </c>
      <c r="C62" s="547"/>
      <c r="D62" s="606" t="s">
        <v>1050</v>
      </c>
      <c r="E62" s="607">
        <v>2000000</v>
      </c>
      <c r="F62" s="316" t="s">
        <v>1658</v>
      </c>
      <c r="G62" s="317">
        <v>1</v>
      </c>
      <c r="H62" s="378">
        <v>0</v>
      </c>
      <c r="I62" s="378">
        <v>0</v>
      </c>
      <c r="J62" s="378">
        <v>0</v>
      </c>
      <c r="K62" s="380">
        <v>0</v>
      </c>
      <c r="L62" s="317">
        <v>1</v>
      </c>
      <c r="M62" s="378">
        <v>1</v>
      </c>
      <c r="N62" s="380">
        <v>1</v>
      </c>
      <c r="O62" s="317">
        <v>0</v>
      </c>
      <c r="P62" s="378">
        <v>1</v>
      </c>
      <c r="Q62" s="380">
        <v>1</v>
      </c>
      <c r="R62" s="317">
        <v>0</v>
      </c>
      <c r="S62" s="381">
        <v>0</v>
      </c>
      <c r="T62" s="316">
        <v>0</v>
      </c>
      <c r="U62" s="344" t="s">
        <v>1654</v>
      </c>
      <c r="V62" s="329" t="str">
        <f t="shared" si="6"/>
        <v/>
      </c>
      <c r="W62" s="329" t="str">
        <f t="shared" si="7"/>
        <v/>
      </c>
      <c r="X62" s="329" t="str">
        <f t="shared" si="8"/>
        <v/>
      </c>
      <c r="Y62" s="329" t="str">
        <f t="shared" si="9"/>
        <v>ü</v>
      </c>
    </row>
    <row r="63" spans="1:25" ht="27.75" customHeight="1">
      <c r="A63" s="316">
        <f t="shared" si="10"/>
        <v>53</v>
      </c>
      <c r="B63" s="379">
        <v>1</v>
      </c>
      <c r="C63" s="547"/>
      <c r="D63" s="610" t="s">
        <v>1051</v>
      </c>
      <c r="E63" s="611">
        <v>2529700</v>
      </c>
      <c r="F63" s="612" t="s">
        <v>1658</v>
      </c>
      <c r="G63" s="614">
        <v>0</v>
      </c>
      <c r="H63" s="614">
        <v>0</v>
      </c>
      <c r="I63" s="614">
        <v>0</v>
      </c>
      <c r="J63" s="614">
        <v>0</v>
      </c>
      <c r="K63" s="616">
        <v>0</v>
      </c>
      <c r="L63" s="619">
        <v>0</v>
      </c>
      <c r="M63" s="614">
        <v>0</v>
      </c>
      <c r="N63" s="616">
        <v>0</v>
      </c>
      <c r="O63" s="619">
        <v>0</v>
      </c>
      <c r="P63" s="614">
        <v>0</v>
      </c>
      <c r="Q63" s="616">
        <v>0</v>
      </c>
      <c r="R63" s="619">
        <v>0</v>
      </c>
      <c r="S63" s="616">
        <v>0</v>
      </c>
      <c r="T63" s="612">
        <v>0</v>
      </c>
      <c r="U63" s="617" t="s">
        <v>183</v>
      </c>
      <c r="V63" s="329" t="str">
        <f t="shared" si="6"/>
        <v/>
      </c>
      <c r="W63" s="329" t="str">
        <f t="shared" si="7"/>
        <v/>
      </c>
      <c r="X63" s="329" t="str">
        <f t="shared" si="8"/>
        <v/>
      </c>
      <c r="Y63" s="329" t="str">
        <f t="shared" si="9"/>
        <v>ü</v>
      </c>
    </row>
    <row r="64" spans="1:25" ht="27.75" customHeight="1">
      <c r="A64" s="316"/>
      <c r="B64" s="379"/>
      <c r="C64" s="547"/>
      <c r="D64" s="608" t="s">
        <v>1052</v>
      </c>
      <c r="E64" s="609">
        <v>18453000</v>
      </c>
      <c r="F64" s="316"/>
      <c r="G64" s="317"/>
      <c r="H64" s="378"/>
      <c r="I64" s="378"/>
      <c r="J64" s="378"/>
      <c r="K64" s="380"/>
      <c r="L64" s="317"/>
      <c r="M64" s="378"/>
      <c r="N64" s="380"/>
      <c r="O64" s="317"/>
      <c r="P64" s="378"/>
      <c r="Q64" s="380"/>
      <c r="R64" s="317"/>
      <c r="S64" s="381"/>
      <c r="T64" s="316"/>
      <c r="U64" s="344"/>
      <c r="V64" s="329" t="str">
        <f t="shared" si="6"/>
        <v/>
      </c>
      <c r="W64" s="329" t="str">
        <f t="shared" si="7"/>
        <v/>
      </c>
      <c r="X64" s="329" t="str">
        <f t="shared" si="8"/>
        <v/>
      </c>
      <c r="Y64" s="329" t="str">
        <f t="shared" si="9"/>
        <v/>
      </c>
    </row>
    <row r="65" spans="1:25" ht="27.75" customHeight="1">
      <c r="A65" s="316">
        <v>54</v>
      </c>
      <c r="B65" s="379">
        <v>1</v>
      </c>
      <c r="C65" s="547"/>
      <c r="D65" s="606" t="s">
        <v>1530</v>
      </c>
      <c r="E65" s="607">
        <v>4500000</v>
      </c>
      <c r="F65" s="316" t="s">
        <v>1658</v>
      </c>
      <c r="G65" s="317">
        <v>1</v>
      </c>
      <c r="H65" s="378">
        <v>0</v>
      </c>
      <c r="I65" s="378">
        <v>0</v>
      </c>
      <c r="J65" s="378">
        <v>0</v>
      </c>
      <c r="K65" s="380">
        <v>0</v>
      </c>
      <c r="L65" s="317">
        <v>1</v>
      </c>
      <c r="M65" s="378">
        <v>1</v>
      </c>
      <c r="N65" s="380">
        <v>1</v>
      </c>
      <c r="O65" s="317">
        <v>0</v>
      </c>
      <c r="P65" s="378">
        <v>1</v>
      </c>
      <c r="Q65" s="380">
        <v>1</v>
      </c>
      <c r="R65" s="317">
        <v>0</v>
      </c>
      <c r="S65" s="381">
        <v>0</v>
      </c>
      <c r="T65" s="316">
        <v>0</v>
      </c>
      <c r="U65" s="344" t="s">
        <v>1655</v>
      </c>
      <c r="V65" s="329" t="str">
        <f t="shared" si="6"/>
        <v/>
      </c>
      <c r="W65" s="329" t="str">
        <f t="shared" si="7"/>
        <v/>
      </c>
      <c r="X65" s="329" t="str">
        <f t="shared" si="8"/>
        <v/>
      </c>
      <c r="Y65" s="329" t="str">
        <f t="shared" si="9"/>
        <v>ü</v>
      </c>
    </row>
    <row r="66" spans="1:25" ht="27.75" customHeight="1">
      <c r="A66" s="316">
        <f t="shared" ref="A66:A71" si="11">A65+1</f>
        <v>55</v>
      </c>
      <c r="B66" s="379">
        <v>1</v>
      </c>
      <c r="C66" s="547"/>
      <c r="D66" s="606" t="s">
        <v>1531</v>
      </c>
      <c r="E66" s="607">
        <v>7353000</v>
      </c>
      <c r="F66" s="316" t="s">
        <v>1657</v>
      </c>
      <c r="G66" s="317">
        <v>1</v>
      </c>
      <c r="H66" s="378">
        <v>0</v>
      </c>
      <c r="I66" s="378">
        <v>0</v>
      </c>
      <c r="J66" s="378">
        <v>0</v>
      </c>
      <c r="K66" s="378">
        <v>0</v>
      </c>
      <c r="L66" s="317">
        <v>1</v>
      </c>
      <c r="M66" s="378">
        <v>1</v>
      </c>
      <c r="N66" s="380">
        <v>0</v>
      </c>
      <c r="O66" s="317">
        <v>0</v>
      </c>
      <c r="P66" s="378">
        <v>1</v>
      </c>
      <c r="Q66" s="381">
        <v>1</v>
      </c>
      <c r="R66" s="317">
        <v>0</v>
      </c>
      <c r="S66" s="381">
        <v>0</v>
      </c>
      <c r="T66" s="316">
        <v>0</v>
      </c>
      <c r="U66" s="344" t="s">
        <v>1127</v>
      </c>
      <c r="V66" s="329" t="str">
        <f t="shared" si="6"/>
        <v/>
      </c>
      <c r="W66" s="329" t="str">
        <f t="shared" si="7"/>
        <v>ü</v>
      </c>
      <c r="X66" s="329" t="str">
        <f t="shared" si="8"/>
        <v/>
      </c>
      <c r="Y66" s="329" t="str">
        <f t="shared" si="9"/>
        <v/>
      </c>
    </row>
    <row r="67" spans="1:25" ht="27.75" customHeight="1">
      <c r="A67" s="316">
        <f t="shared" si="11"/>
        <v>56</v>
      </c>
      <c r="B67" s="379">
        <v>1</v>
      </c>
      <c r="C67" s="547"/>
      <c r="D67" s="606" t="s">
        <v>1537</v>
      </c>
      <c r="E67" s="607">
        <v>5000000</v>
      </c>
      <c r="F67" s="316" t="s">
        <v>1658</v>
      </c>
      <c r="G67" s="317">
        <v>1</v>
      </c>
      <c r="H67" s="378">
        <v>0</v>
      </c>
      <c r="I67" s="378">
        <v>0</v>
      </c>
      <c r="J67" s="378">
        <v>0</v>
      </c>
      <c r="K67" s="380">
        <v>0</v>
      </c>
      <c r="L67" s="317">
        <v>1</v>
      </c>
      <c r="M67" s="378">
        <v>1</v>
      </c>
      <c r="N67" s="380">
        <v>1</v>
      </c>
      <c r="O67" s="317">
        <v>0</v>
      </c>
      <c r="P67" s="378">
        <v>1</v>
      </c>
      <c r="Q67" s="380">
        <v>1</v>
      </c>
      <c r="R67" s="317">
        <v>0</v>
      </c>
      <c r="S67" s="381">
        <v>0</v>
      </c>
      <c r="T67" s="316">
        <v>0</v>
      </c>
      <c r="U67" s="344" t="s">
        <v>1249</v>
      </c>
      <c r="V67" s="329" t="str">
        <f t="shared" si="6"/>
        <v/>
      </c>
      <c r="W67" s="329" t="str">
        <f t="shared" si="7"/>
        <v/>
      </c>
      <c r="X67" s="329" t="str">
        <f t="shared" si="8"/>
        <v/>
      </c>
      <c r="Y67" s="329" t="str">
        <f t="shared" si="9"/>
        <v>ü</v>
      </c>
    </row>
    <row r="68" spans="1:25" ht="27.75" customHeight="1">
      <c r="A68" s="316">
        <f t="shared" si="11"/>
        <v>57</v>
      </c>
      <c r="B68" s="379">
        <v>1</v>
      </c>
      <c r="C68" s="547"/>
      <c r="D68" s="606" t="s">
        <v>1532</v>
      </c>
      <c r="E68" s="607">
        <v>1600000</v>
      </c>
      <c r="F68" s="316" t="s">
        <v>1658</v>
      </c>
      <c r="G68" s="317">
        <v>1</v>
      </c>
      <c r="H68" s="378">
        <v>0</v>
      </c>
      <c r="I68" s="378">
        <v>0</v>
      </c>
      <c r="J68" s="378">
        <v>0</v>
      </c>
      <c r="K68" s="380">
        <v>0</v>
      </c>
      <c r="L68" s="317">
        <v>1</v>
      </c>
      <c r="M68" s="378">
        <v>1</v>
      </c>
      <c r="N68" s="380">
        <v>1</v>
      </c>
      <c r="O68" s="317">
        <v>0</v>
      </c>
      <c r="P68" s="378">
        <v>1</v>
      </c>
      <c r="Q68" s="380">
        <v>1</v>
      </c>
      <c r="R68" s="317">
        <v>0</v>
      </c>
      <c r="S68" s="381">
        <v>0</v>
      </c>
      <c r="T68" s="316">
        <v>0</v>
      </c>
      <c r="U68" s="344" t="s">
        <v>1655</v>
      </c>
      <c r="V68" s="329" t="str">
        <f t="shared" si="6"/>
        <v/>
      </c>
      <c r="W68" s="329" t="str">
        <f t="shared" si="7"/>
        <v/>
      </c>
      <c r="X68" s="329" t="str">
        <f t="shared" si="8"/>
        <v/>
      </c>
      <c r="Y68" s="329" t="str">
        <f t="shared" si="9"/>
        <v>ü</v>
      </c>
    </row>
    <row r="69" spans="1:25" ht="27.75" customHeight="1">
      <c r="A69" s="316">
        <f t="shared" si="11"/>
        <v>58</v>
      </c>
      <c r="B69" s="379">
        <v>1</v>
      </c>
      <c r="C69" s="547"/>
      <c r="D69" s="606" t="s">
        <v>1053</v>
      </c>
      <c r="E69" s="607">
        <v>840000</v>
      </c>
      <c r="F69" s="316" t="s">
        <v>1657</v>
      </c>
      <c r="G69" s="317">
        <v>1</v>
      </c>
      <c r="H69" s="378">
        <v>0</v>
      </c>
      <c r="I69" s="378">
        <v>0</v>
      </c>
      <c r="J69" s="378">
        <v>0</v>
      </c>
      <c r="K69" s="378">
        <v>0</v>
      </c>
      <c r="L69" s="317">
        <v>1</v>
      </c>
      <c r="M69" s="378">
        <v>1</v>
      </c>
      <c r="N69" s="380">
        <v>0</v>
      </c>
      <c r="O69" s="317">
        <v>0</v>
      </c>
      <c r="P69" s="378">
        <v>1</v>
      </c>
      <c r="Q69" s="381">
        <v>1</v>
      </c>
      <c r="R69" s="317">
        <v>0</v>
      </c>
      <c r="S69" s="381">
        <v>0</v>
      </c>
      <c r="T69" s="316">
        <v>0</v>
      </c>
      <c r="U69" s="344" t="s">
        <v>1128</v>
      </c>
      <c r="V69" s="329" t="str">
        <f t="shared" si="6"/>
        <v/>
      </c>
      <c r="W69" s="329" t="str">
        <f t="shared" si="7"/>
        <v>ü</v>
      </c>
      <c r="X69" s="329" t="str">
        <f t="shared" si="8"/>
        <v/>
      </c>
      <c r="Y69" s="329" t="str">
        <f t="shared" si="9"/>
        <v/>
      </c>
    </row>
    <row r="70" spans="1:25" ht="27.75" customHeight="1">
      <c r="A70" s="316">
        <f t="shared" si="11"/>
        <v>59</v>
      </c>
      <c r="B70" s="379">
        <v>1</v>
      </c>
      <c r="C70" s="547"/>
      <c r="D70" s="606" t="s">
        <v>1056</v>
      </c>
      <c r="E70" s="607">
        <v>500000</v>
      </c>
      <c r="F70" s="316" t="s">
        <v>1658</v>
      </c>
      <c r="G70" s="317">
        <v>1</v>
      </c>
      <c r="H70" s="378">
        <v>0</v>
      </c>
      <c r="I70" s="378">
        <v>0</v>
      </c>
      <c r="J70" s="378">
        <v>0</v>
      </c>
      <c r="K70" s="380">
        <v>0</v>
      </c>
      <c r="L70" s="317">
        <v>1</v>
      </c>
      <c r="M70" s="378">
        <v>1</v>
      </c>
      <c r="N70" s="380">
        <v>1</v>
      </c>
      <c r="O70" s="317">
        <v>0</v>
      </c>
      <c r="P70" s="378">
        <v>1</v>
      </c>
      <c r="Q70" s="380">
        <v>1</v>
      </c>
      <c r="R70" s="317">
        <v>0</v>
      </c>
      <c r="S70" s="381">
        <v>0</v>
      </c>
      <c r="T70" s="316">
        <v>0</v>
      </c>
      <c r="U70" s="344" t="s">
        <v>1654</v>
      </c>
      <c r="V70" s="329" t="str">
        <f t="shared" si="6"/>
        <v/>
      </c>
      <c r="W70" s="329" t="str">
        <f t="shared" si="7"/>
        <v/>
      </c>
      <c r="X70" s="329" t="str">
        <f t="shared" si="8"/>
        <v/>
      </c>
      <c r="Y70" s="329" t="str">
        <f t="shared" si="9"/>
        <v>ü</v>
      </c>
    </row>
    <row r="71" spans="1:25" ht="27.75" customHeight="1">
      <c r="A71" s="316">
        <f t="shared" si="11"/>
        <v>60</v>
      </c>
      <c r="B71" s="379">
        <v>1</v>
      </c>
      <c r="C71" s="547"/>
      <c r="D71" s="606" t="s">
        <v>1057</v>
      </c>
      <c r="E71" s="607">
        <v>150000</v>
      </c>
      <c r="F71" s="316" t="s">
        <v>1658</v>
      </c>
      <c r="G71" s="317">
        <v>1</v>
      </c>
      <c r="H71" s="378">
        <v>0</v>
      </c>
      <c r="I71" s="378">
        <v>0</v>
      </c>
      <c r="J71" s="378">
        <v>0</v>
      </c>
      <c r="K71" s="380">
        <v>0</v>
      </c>
      <c r="L71" s="317">
        <v>1</v>
      </c>
      <c r="M71" s="378">
        <v>1</v>
      </c>
      <c r="N71" s="380">
        <v>1</v>
      </c>
      <c r="O71" s="317">
        <v>0</v>
      </c>
      <c r="P71" s="378">
        <v>1</v>
      </c>
      <c r="Q71" s="380">
        <v>1</v>
      </c>
      <c r="R71" s="317">
        <v>0</v>
      </c>
      <c r="S71" s="381">
        <v>0</v>
      </c>
      <c r="T71" s="316">
        <v>0</v>
      </c>
      <c r="U71" s="344" t="s">
        <v>1654</v>
      </c>
      <c r="V71" s="329" t="str">
        <f t="shared" si="6"/>
        <v/>
      </c>
      <c r="W71" s="329" t="str">
        <f t="shared" si="7"/>
        <v/>
      </c>
      <c r="X71" s="329" t="str">
        <f t="shared" si="8"/>
        <v/>
      </c>
      <c r="Y71" s="329" t="str">
        <f t="shared" si="9"/>
        <v>ü</v>
      </c>
    </row>
    <row r="72" spans="1:25" ht="28.5">
      <c r="A72" s="316"/>
      <c r="B72" s="316"/>
      <c r="C72" s="547" t="s">
        <v>1058</v>
      </c>
      <c r="D72" s="608" t="s">
        <v>1059</v>
      </c>
      <c r="E72" s="609">
        <v>25520000</v>
      </c>
      <c r="F72" s="316"/>
      <c r="G72" s="317"/>
      <c r="H72" s="378"/>
      <c r="I72" s="378"/>
      <c r="J72" s="378"/>
      <c r="K72" s="380"/>
      <c r="L72" s="317"/>
      <c r="M72" s="378"/>
      <c r="N72" s="380"/>
      <c r="O72" s="317"/>
      <c r="P72" s="378"/>
      <c r="Q72" s="380"/>
      <c r="R72" s="317"/>
      <c r="S72" s="381"/>
      <c r="T72" s="316"/>
      <c r="U72" s="344"/>
      <c r="V72" s="329" t="str">
        <f t="shared" ref="V72:V103" si="12">IF($F72="Y",$Z$4,"")</f>
        <v/>
      </c>
      <c r="W72" s="329" t="str">
        <f t="shared" ref="W72:W103" si="13">IF(F72="F",$Z$4,"")</f>
        <v/>
      </c>
      <c r="X72" s="329" t="str">
        <f t="shared" ref="X72:X103" si="14">IF(F72="L",$Z$4,"")</f>
        <v/>
      </c>
      <c r="Y72" s="329" t="str">
        <f t="shared" ref="Y72:Y103" si="15">IF(F72="N",$Z$4,"")</f>
        <v/>
      </c>
    </row>
    <row r="73" spans="1:25" ht="27.75" customHeight="1">
      <c r="A73" s="316">
        <v>61</v>
      </c>
      <c r="B73" s="316">
        <v>2</v>
      </c>
      <c r="C73" s="547"/>
      <c r="D73" s="618" t="s">
        <v>1533</v>
      </c>
      <c r="E73" s="620">
        <v>1970000</v>
      </c>
      <c r="F73" s="316" t="s">
        <v>1659</v>
      </c>
      <c r="G73" s="317">
        <v>1</v>
      </c>
      <c r="H73" s="378">
        <v>1</v>
      </c>
      <c r="I73" s="378">
        <v>0</v>
      </c>
      <c r="J73" s="378">
        <v>0</v>
      </c>
      <c r="K73" s="378">
        <v>0</v>
      </c>
      <c r="L73" s="317">
        <v>1</v>
      </c>
      <c r="M73" s="378">
        <v>1</v>
      </c>
      <c r="N73" s="380">
        <v>1</v>
      </c>
      <c r="O73" s="317">
        <v>0</v>
      </c>
      <c r="P73" s="378">
        <v>1</v>
      </c>
      <c r="Q73" s="381">
        <v>1</v>
      </c>
      <c r="R73" s="409">
        <v>1</v>
      </c>
      <c r="S73" s="381">
        <v>1</v>
      </c>
      <c r="T73" s="316">
        <v>1</v>
      </c>
      <c r="U73" s="344" t="s">
        <v>334</v>
      </c>
      <c r="V73" s="329" t="str">
        <f t="shared" si="12"/>
        <v>ü</v>
      </c>
      <c r="W73" s="329" t="str">
        <f t="shared" si="13"/>
        <v/>
      </c>
      <c r="X73" s="329" t="str">
        <f t="shared" si="14"/>
        <v/>
      </c>
      <c r="Y73" s="329" t="str">
        <f t="shared" si="15"/>
        <v/>
      </c>
    </row>
    <row r="74" spans="1:25" ht="27.75" customHeight="1">
      <c r="A74" s="316">
        <f t="shared" ref="A74:A90" si="16">A73+1</f>
        <v>62</v>
      </c>
      <c r="B74" s="316">
        <v>2</v>
      </c>
      <c r="C74" s="547"/>
      <c r="D74" s="618" t="s">
        <v>1534</v>
      </c>
      <c r="E74" s="620">
        <v>500000</v>
      </c>
      <c r="F74" s="316" t="s">
        <v>1658</v>
      </c>
      <c r="G74" s="317">
        <v>1</v>
      </c>
      <c r="H74" s="378">
        <v>0</v>
      </c>
      <c r="I74" s="378">
        <v>0</v>
      </c>
      <c r="J74" s="378">
        <v>0</v>
      </c>
      <c r="K74" s="380">
        <v>0</v>
      </c>
      <c r="L74" s="317">
        <v>1</v>
      </c>
      <c r="M74" s="378">
        <v>1</v>
      </c>
      <c r="N74" s="380">
        <v>1</v>
      </c>
      <c r="O74" s="317">
        <v>0</v>
      </c>
      <c r="P74" s="378">
        <v>1</v>
      </c>
      <c r="Q74" s="380">
        <v>1</v>
      </c>
      <c r="R74" s="317">
        <v>0</v>
      </c>
      <c r="S74" s="381">
        <v>0</v>
      </c>
      <c r="T74" s="316">
        <v>0</v>
      </c>
      <c r="U74" s="344" t="s">
        <v>1655</v>
      </c>
      <c r="V74" s="329" t="str">
        <f t="shared" si="12"/>
        <v/>
      </c>
      <c r="W74" s="329" t="str">
        <f t="shared" si="13"/>
        <v/>
      </c>
      <c r="X74" s="329" t="str">
        <f t="shared" si="14"/>
        <v/>
      </c>
      <c r="Y74" s="329" t="str">
        <f t="shared" si="15"/>
        <v>ü</v>
      </c>
    </row>
    <row r="75" spans="1:25" ht="27.75" customHeight="1">
      <c r="A75" s="316">
        <f t="shared" si="16"/>
        <v>63</v>
      </c>
      <c r="B75" s="316">
        <v>2</v>
      </c>
      <c r="C75" s="547"/>
      <c r="D75" s="618" t="s">
        <v>1535</v>
      </c>
      <c r="E75" s="620">
        <v>1370000</v>
      </c>
      <c r="F75" s="316" t="s">
        <v>1658</v>
      </c>
      <c r="G75" s="317">
        <v>1</v>
      </c>
      <c r="H75" s="378">
        <v>0</v>
      </c>
      <c r="I75" s="378">
        <v>0</v>
      </c>
      <c r="J75" s="378">
        <v>0</v>
      </c>
      <c r="K75" s="380">
        <v>0</v>
      </c>
      <c r="L75" s="317">
        <v>1</v>
      </c>
      <c r="M75" s="378">
        <v>1</v>
      </c>
      <c r="N75" s="380">
        <v>1</v>
      </c>
      <c r="O75" s="317">
        <v>0</v>
      </c>
      <c r="P75" s="378">
        <v>1</v>
      </c>
      <c r="Q75" s="380">
        <v>1</v>
      </c>
      <c r="R75" s="317">
        <v>0</v>
      </c>
      <c r="S75" s="381">
        <v>0</v>
      </c>
      <c r="T75" s="316">
        <v>0</v>
      </c>
      <c r="U75" s="344" t="s">
        <v>1655</v>
      </c>
      <c r="V75" s="329" t="str">
        <f t="shared" si="12"/>
        <v/>
      </c>
      <c r="W75" s="329" t="str">
        <f t="shared" si="13"/>
        <v/>
      </c>
      <c r="X75" s="329" t="str">
        <f t="shared" si="14"/>
        <v/>
      </c>
      <c r="Y75" s="329" t="str">
        <f t="shared" si="15"/>
        <v>ü</v>
      </c>
    </row>
    <row r="76" spans="1:25" ht="27.75" customHeight="1">
      <c r="A76" s="316">
        <f t="shared" si="16"/>
        <v>64</v>
      </c>
      <c r="B76" s="316">
        <v>2</v>
      </c>
      <c r="C76" s="547"/>
      <c r="D76" s="618" t="s">
        <v>1539</v>
      </c>
      <c r="E76" s="620">
        <v>498200</v>
      </c>
      <c r="F76" s="316" t="s">
        <v>1658</v>
      </c>
      <c r="G76" s="317">
        <v>1</v>
      </c>
      <c r="H76" s="378">
        <v>0</v>
      </c>
      <c r="I76" s="378">
        <v>0</v>
      </c>
      <c r="J76" s="378">
        <v>0</v>
      </c>
      <c r="K76" s="380">
        <v>0</v>
      </c>
      <c r="L76" s="317">
        <v>1</v>
      </c>
      <c r="M76" s="378">
        <v>1</v>
      </c>
      <c r="N76" s="380">
        <v>1</v>
      </c>
      <c r="O76" s="317">
        <v>0</v>
      </c>
      <c r="P76" s="378">
        <v>1</v>
      </c>
      <c r="Q76" s="380">
        <v>1</v>
      </c>
      <c r="R76" s="317">
        <v>0</v>
      </c>
      <c r="S76" s="381">
        <v>0</v>
      </c>
      <c r="T76" s="316">
        <v>0</v>
      </c>
      <c r="U76" s="344" t="s">
        <v>1655</v>
      </c>
      <c r="V76" s="329" t="str">
        <f t="shared" si="12"/>
        <v/>
      </c>
      <c r="W76" s="329" t="str">
        <f t="shared" si="13"/>
        <v/>
      </c>
      <c r="X76" s="329" t="str">
        <f t="shared" si="14"/>
        <v/>
      </c>
      <c r="Y76" s="329" t="str">
        <f t="shared" si="15"/>
        <v>ü</v>
      </c>
    </row>
    <row r="77" spans="1:25" ht="27.75" customHeight="1">
      <c r="A77" s="316">
        <f t="shared" si="16"/>
        <v>65</v>
      </c>
      <c r="B77" s="316">
        <v>2</v>
      </c>
      <c r="C77" s="547"/>
      <c r="D77" s="618" t="s">
        <v>1540</v>
      </c>
      <c r="E77" s="620">
        <v>800000</v>
      </c>
      <c r="F77" s="316" t="s">
        <v>1658</v>
      </c>
      <c r="G77" s="317">
        <v>1</v>
      </c>
      <c r="H77" s="378">
        <v>0</v>
      </c>
      <c r="I77" s="378">
        <v>0</v>
      </c>
      <c r="J77" s="378">
        <v>0</v>
      </c>
      <c r="K77" s="380">
        <v>0</v>
      </c>
      <c r="L77" s="317">
        <v>1</v>
      </c>
      <c r="M77" s="378">
        <v>1</v>
      </c>
      <c r="N77" s="380">
        <v>1</v>
      </c>
      <c r="O77" s="317">
        <v>0</v>
      </c>
      <c r="P77" s="378">
        <v>1</v>
      </c>
      <c r="Q77" s="380">
        <v>1</v>
      </c>
      <c r="R77" s="317">
        <v>0</v>
      </c>
      <c r="S77" s="381">
        <v>0</v>
      </c>
      <c r="T77" s="316">
        <v>0</v>
      </c>
      <c r="U77" s="344" t="s">
        <v>1655</v>
      </c>
      <c r="V77" s="329" t="str">
        <f t="shared" si="12"/>
        <v/>
      </c>
      <c r="W77" s="329" t="str">
        <f t="shared" si="13"/>
        <v/>
      </c>
      <c r="X77" s="329" t="str">
        <f t="shared" si="14"/>
        <v/>
      </c>
      <c r="Y77" s="329" t="str">
        <f t="shared" si="15"/>
        <v>ü</v>
      </c>
    </row>
    <row r="78" spans="1:25" ht="27.75" customHeight="1">
      <c r="A78" s="316">
        <f t="shared" si="16"/>
        <v>66</v>
      </c>
      <c r="B78" s="316">
        <v>2</v>
      </c>
      <c r="C78" s="547"/>
      <c r="D78" s="618" t="s">
        <v>1541</v>
      </c>
      <c r="E78" s="620">
        <v>1125000</v>
      </c>
      <c r="F78" s="316" t="s">
        <v>1658</v>
      </c>
      <c r="G78" s="317">
        <v>1</v>
      </c>
      <c r="H78" s="378">
        <v>0</v>
      </c>
      <c r="I78" s="378">
        <v>0</v>
      </c>
      <c r="J78" s="378">
        <v>0</v>
      </c>
      <c r="K78" s="380">
        <v>0</v>
      </c>
      <c r="L78" s="317">
        <v>1</v>
      </c>
      <c r="M78" s="378">
        <v>1</v>
      </c>
      <c r="N78" s="380">
        <v>1</v>
      </c>
      <c r="O78" s="317">
        <v>0</v>
      </c>
      <c r="P78" s="378">
        <v>1</v>
      </c>
      <c r="Q78" s="380">
        <v>1</v>
      </c>
      <c r="R78" s="317">
        <v>0</v>
      </c>
      <c r="S78" s="381">
        <v>0</v>
      </c>
      <c r="T78" s="316">
        <v>0</v>
      </c>
      <c r="U78" s="344" t="s">
        <v>1655</v>
      </c>
      <c r="V78" s="329" t="str">
        <f t="shared" si="12"/>
        <v/>
      </c>
      <c r="W78" s="329" t="str">
        <f t="shared" si="13"/>
        <v/>
      </c>
      <c r="X78" s="329" t="str">
        <f t="shared" si="14"/>
        <v/>
      </c>
      <c r="Y78" s="329" t="str">
        <f t="shared" si="15"/>
        <v>ü</v>
      </c>
    </row>
    <row r="79" spans="1:25" ht="27.75" customHeight="1">
      <c r="A79" s="316">
        <f t="shared" si="16"/>
        <v>67</v>
      </c>
      <c r="B79" s="316">
        <v>2</v>
      </c>
      <c r="C79" s="547"/>
      <c r="D79" s="618" t="s">
        <v>977</v>
      </c>
      <c r="E79" s="620">
        <v>400000</v>
      </c>
      <c r="F79" s="316" t="s">
        <v>1659</v>
      </c>
      <c r="G79" s="317">
        <v>1</v>
      </c>
      <c r="H79" s="378">
        <v>1</v>
      </c>
      <c r="I79" s="378">
        <v>0</v>
      </c>
      <c r="J79" s="378">
        <v>0</v>
      </c>
      <c r="K79" s="378">
        <v>0</v>
      </c>
      <c r="L79" s="317">
        <v>1</v>
      </c>
      <c r="M79" s="378">
        <v>1</v>
      </c>
      <c r="N79" s="380">
        <v>1</v>
      </c>
      <c r="O79" s="317">
        <v>0</v>
      </c>
      <c r="P79" s="378">
        <v>1</v>
      </c>
      <c r="Q79" s="381">
        <v>1</v>
      </c>
      <c r="R79" s="409">
        <v>1</v>
      </c>
      <c r="S79" s="381">
        <v>1</v>
      </c>
      <c r="T79" s="316">
        <v>1</v>
      </c>
      <c r="U79" s="344" t="s">
        <v>1030</v>
      </c>
      <c r="V79" s="329" t="str">
        <f t="shared" si="12"/>
        <v>ü</v>
      </c>
      <c r="W79" s="329" t="str">
        <f t="shared" si="13"/>
        <v/>
      </c>
      <c r="X79" s="329" t="str">
        <f t="shared" si="14"/>
        <v/>
      </c>
      <c r="Y79" s="329" t="str">
        <f t="shared" si="15"/>
        <v/>
      </c>
    </row>
    <row r="80" spans="1:25" ht="27.75" customHeight="1">
      <c r="A80" s="316">
        <f t="shared" si="16"/>
        <v>68</v>
      </c>
      <c r="B80" s="316">
        <v>2</v>
      </c>
      <c r="C80" s="547"/>
      <c r="D80" s="618" t="s">
        <v>978</v>
      </c>
      <c r="E80" s="620">
        <v>250000</v>
      </c>
      <c r="F80" s="316" t="s">
        <v>1658</v>
      </c>
      <c r="G80" s="317">
        <v>1</v>
      </c>
      <c r="H80" s="378">
        <v>0</v>
      </c>
      <c r="I80" s="378">
        <v>0</v>
      </c>
      <c r="J80" s="378">
        <v>0</v>
      </c>
      <c r="K80" s="380">
        <v>0</v>
      </c>
      <c r="L80" s="317">
        <v>1</v>
      </c>
      <c r="M80" s="378">
        <v>1</v>
      </c>
      <c r="N80" s="380">
        <v>1</v>
      </c>
      <c r="O80" s="317">
        <v>0</v>
      </c>
      <c r="P80" s="378">
        <v>1</v>
      </c>
      <c r="Q80" s="380">
        <v>1</v>
      </c>
      <c r="R80" s="317">
        <v>0</v>
      </c>
      <c r="S80" s="381">
        <v>0</v>
      </c>
      <c r="T80" s="316">
        <v>0</v>
      </c>
      <c r="U80" s="344" t="s">
        <v>1655</v>
      </c>
      <c r="V80" s="329" t="str">
        <f t="shared" si="12"/>
        <v/>
      </c>
      <c r="W80" s="329" t="str">
        <f t="shared" si="13"/>
        <v/>
      </c>
      <c r="X80" s="329" t="str">
        <f t="shared" si="14"/>
        <v/>
      </c>
      <c r="Y80" s="329" t="str">
        <f t="shared" si="15"/>
        <v>ü</v>
      </c>
    </row>
    <row r="81" spans="1:25" ht="27.75" customHeight="1">
      <c r="A81" s="316">
        <f t="shared" si="16"/>
        <v>69</v>
      </c>
      <c r="B81" s="316">
        <v>2</v>
      </c>
      <c r="C81" s="547"/>
      <c r="D81" s="618" t="s">
        <v>1860</v>
      </c>
      <c r="E81" s="620">
        <v>980000</v>
      </c>
      <c r="F81" s="316" t="s">
        <v>1658</v>
      </c>
      <c r="G81" s="317">
        <v>1</v>
      </c>
      <c r="H81" s="378">
        <v>0</v>
      </c>
      <c r="I81" s="378">
        <v>0</v>
      </c>
      <c r="J81" s="378">
        <v>0</v>
      </c>
      <c r="K81" s="380">
        <v>0</v>
      </c>
      <c r="L81" s="317">
        <v>1</v>
      </c>
      <c r="M81" s="378">
        <v>1</v>
      </c>
      <c r="N81" s="380">
        <v>1</v>
      </c>
      <c r="O81" s="317">
        <v>0</v>
      </c>
      <c r="P81" s="378">
        <v>1</v>
      </c>
      <c r="Q81" s="380">
        <v>1</v>
      </c>
      <c r="R81" s="317">
        <v>0</v>
      </c>
      <c r="S81" s="381">
        <v>0</v>
      </c>
      <c r="T81" s="316">
        <v>0</v>
      </c>
      <c r="U81" s="344" t="s">
        <v>979</v>
      </c>
      <c r="V81" s="329" t="str">
        <f t="shared" si="12"/>
        <v/>
      </c>
      <c r="W81" s="329" t="str">
        <f t="shared" si="13"/>
        <v/>
      </c>
      <c r="X81" s="329" t="str">
        <f t="shared" si="14"/>
        <v/>
      </c>
      <c r="Y81" s="329" t="str">
        <f t="shared" si="15"/>
        <v>ü</v>
      </c>
    </row>
    <row r="82" spans="1:25" ht="27.75" customHeight="1">
      <c r="A82" s="316">
        <f t="shared" si="16"/>
        <v>70</v>
      </c>
      <c r="B82" s="316">
        <v>2</v>
      </c>
      <c r="C82" s="547"/>
      <c r="D82" s="618" t="s">
        <v>980</v>
      </c>
      <c r="E82" s="620">
        <v>491000</v>
      </c>
      <c r="F82" s="316" t="s">
        <v>1658</v>
      </c>
      <c r="G82" s="317">
        <v>1</v>
      </c>
      <c r="H82" s="378">
        <v>0</v>
      </c>
      <c r="I82" s="378">
        <v>0</v>
      </c>
      <c r="J82" s="378">
        <v>0</v>
      </c>
      <c r="K82" s="380">
        <v>0</v>
      </c>
      <c r="L82" s="317">
        <v>1</v>
      </c>
      <c r="M82" s="378">
        <v>1</v>
      </c>
      <c r="N82" s="380">
        <v>1</v>
      </c>
      <c r="O82" s="317">
        <v>0</v>
      </c>
      <c r="P82" s="378">
        <v>1</v>
      </c>
      <c r="Q82" s="380">
        <v>1</v>
      </c>
      <c r="R82" s="317">
        <v>0</v>
      </c>
      <c r="S82" s="381">
        <v>0</v>
      </c>
      <c r="T82" s="316">
        <v>0</v>
      </c>
      <c r="U82" s="344" t="s">
        <v>1655</v>
      </c>
      <c r="V82" s="329" t="str">
        <f t="shared" si="12"/>
        <v/>
      </c>
      <c r="W82" s="329" t="str">
        <f t="shared" si="13"/>
        <v/>
      </c>
      <c r="X82" s="329" t="str">
        <f t="shared" si="14"/>
        <v/>
      </c>
      <c r="Y82" s="329" t="str">
        <f t="shared" si="15"/>
        <v>ü</v>
      </c>
    </row>
    <row r="83" spans="1:25" ht="27.75" customHeight="1">
      <c r="A83" s="316">
        <f t="shared" si="16"/>
        <v>71</v>
      </c>
      <c r="B83" s="316">
        <v>2</v>
      </c>
      <c r="C83" s="547"/>
      <c r="D83" s="618" t="s">
        <v>1861</v>
      </c>
      <c r="E83" s="620">
        <v>2050000</v>
      </c>
      <c r="F83" s="316" t="s">
        <v>1659</v>
      </c>
      <c r="G83" s="317">
        <v>1</v>
      </c>
      <c r="H83" s="378">
        <v>1</v>
      </c>
      <c r="I83" s="378">
        <v>0</v>
      </c>
      <c r="J83" s="378">
        <v>0</v>
      </c>
      <c r="K83" s="378">
        <v>0</v>
      </c>
      <c r="L83" s="317">
        <v>1</v>
      </c>
      <c r="M83" s="378">
        <v>1</v>
      </c>
      <c r="N83" s="380">
        <v>1</v>
      </c>
      <c r="O83" s="317">
        <v>0</v>
      </c>
      <c r="P83" s="378">
        <v>1</v>
      </c>
      <c r="Q83" s="381">
        <v>1</v>
      </c>
      <c r="R83" s="409">
        <v>1</v>
      </c>
      <c r="S83" s="381">
        <v>1</v>
      </c>
      <c r="T83" s="316">
        <v>1</v>
      </c>
      <c r="U83" s="344" t="s">
        <v>1031</v>
      </c>
      <c r="V83" s="329" t="str">
        <f t="shared" si="12"/>
        <v>ü</v>
      </c>
      <c r="W83" s="329" t="str">
        <f t="shared" si="13"/>
        <v/>
      </c>
      <c r="X83" s="329" t="str">
        <f t="shared" si="14"/>
        <v/>
      </c>
      <c r="Y83" s="329" t="str">
        <f t="shared" si="15"/>
        <v/>
      </c>
    </row>
    <row r="84" spans="1:25" ht="27.75" customHeight="1">
      <c r="A84" s="316">
        <f t="shared" si="16"/>
        <v>72</v>
      </c>
      <c r="B84" s="316">
        <v>2</v>
      </c>
      <c r="C84" s="547"/>
      <c r="D84" s="618" t="s">
        <v>1117</v>
      </c>
      <c r="E84" s="620">
        <v>4500000</v>
      </c>
      <c r="F84" s="316" t="s">
        <v>1659</v>
      </c>
      <c r="G84" s="317">
        <v>1</v>
      </c>
      <c r="H84" s="378">
        <v>1</v>
      </c>
      <c r="I84" s="378">
        <v>0</v>
      </c>
      <c r="J84" s="378">
        <v>0</v>
      </c>
      <c r="K84" s="378">
        <v>0</v>
      </c>
      <c r="L84" s="317">
        <v>1</v>
      </c>
      <c r="M84" s="378">
        <v>1</v>
      </c>
      <c r="N84" s="380">
        <v>1</v>
      </c>
      <c r="O84" s="317">
        <v>0</v>
      </c>
      <c r="P84" s="378">
        <v>1</v>
      </c>
      <c r="Q84" s="381">
        <v>1</v>
      </c>
      <c r="R84" s="409">
        <v>1</v>
      </c>
      <c r="S84" s="381">
        <v>1</v>
      </c>
      <c r="T84" s="316">
        <v>1</v>
      </c>
      <c r="U84" s="344" t="s">
        <v>1032</v>
      </c>
      <c r="V84" s="329" t="str">
        <f t="shared" si="12"/>
        <v>ü</v>
      </c>
      <c r="W84" s="329" t="str">
        <f t="shared" si="13"/>
        <v/>
      </c>
      <c r="X84" s="329" t="str">
        <f t="shared" si="14"/>
        <v/>
      </c>
      <c r="Y84" s="329" t="str">
        <f t="shared" si="15"/>
        <v/>
      </c>
    </row>
    <row r="85" spans="1:25" ht="27.75" customHeight="1">
      <c r="A85" s="316">
        <f t="shared" si="16"/>
        <v>73</v>
      </c>
      <c r="B85" s="316">
        <v>2</v>
      </c>
      <c r="C85" s="547"/>
      <c r="D85" s="547" t="s">
        <v>1118</v>
      </c>
      <c r="E85" s="607">
        <v>3670000</v>
      </c>
      <c r="F85" s="316" t="s">
        <v>1659</v>
      </c>
      <c r="G85" s="317">
        <v>1</v>
      </c>
      <c r="H85" s="378">
        <v>1</v>
      </c>
      <c r="I85" s="378">
        <v>0</v>
      </c>
      <c r="J85" s="378">
        <v>0</v>
      </c>
      <c r="K85" s="378">
        <v>0</v>
      </c>
      <c r="L85" s="317">
        <v>1</v>
      </c>
      <c r="M85" s="378">
        <v>1</v>
      </c>
      <c r="N85" s="380">
        <v>1</v>
      </c>
      <c r="O85" s="317">
        <v>0</v>
      </c>
      <c r="P85" s="378">
        <v>1</v>
      </c>
      <c r="Q85" s="381">
        <v>1</v>
      </c>
      <c r="R85" s="409">
        <v>1</v>
      </c>
      <c r="S85" s="381">
        <v>1</v>
      </c>
      <c r="T85" s="316">
        <v>1</v>
      </c>
      <c r="U85" s="344" t="s">
        <v>1032</v>
      </c>
      <c r="V85" s="329" t="str">
        <f t="shared" si="12"/>
        <v>ü</v>
      </c>
      <c r="W85" s="329" t="str">
        <f t="shared" si="13"/>
        <v/>
      </c>
      <c r="X85" s="329" t="str">
        <f t="shared" si="14"/>
        <v/>
      </c>
      <c r="Y85" s="329" t="str">
        <f t="shared" si="15"/>
        <v/>
      </c>
    </row>
    <row r="86" spans="1:25" ht="27.75" customHeight="1">
      <c r="A86" s="316">
        <f t="shared" si="16"/>
        <v>74</v>
      </c>
      <c r="B86" s="316">
        <v>2</v>
      </c>
      <c r="C86" s="547"/>
      <c r="D86" s="547" t="s">
        <v>1119</v>
      </c>
      <c r="E86" s="607">
        <v>2100000</v>
      </c>
      <c r="F86" s="316" t="s">
        <v>1659</v>
      </c>
      <c r="G86" s="317">
        <v>1</v>
      </c>
      <c r="H86" s="378">
        <v>1</v>
      </c>
      <c r="I86" s="378">
        <v>0</v>
      </c>
      <c r="J86" s="378">
        <v>0</v>
      </c>
      <c r="K86" s="378">
        <v>0</v>
      </c>
      <c r="L86" s="317">
        <v>1</v>
      </c>
      <c r="M86" s="378">
        <v>1</v>
      </c>
      <c r="N86" s="380">
        <v>1</v>
      </c>
      <c r="O86" s="317">
        <v>0</v>
      </c>
      <c r="P86" s="378">
        <v>1</v>
      </c>
      <c r="Q86" s="381">
        <v>1</v>
      </c>
      <c r="R86" s="409">
        <v>1</v>
      </c>
      <c r="S86" s="381">
        <v>1</v>
      </c>
      <c r="T86" s="316">
        <v>1</v>
      </c>
      <c r="U86" s="344" t="s">
        <v>1032</v>
      </c>
      <c r="V86" s="329" t="str">
        <f t="shared" si="12"/>
        <v>ü</v>
      </c>
      <c r="W86" s="329" t="str">
        <f t="shared" si="13"/>
        <v/>
      </c>
      <c r="X86" s="329" t="str">
        <f t="shared" si="14"/>
        <v/>
      </c>
      <c r="Y86" s="329" t="str">
        <f t="shared" si="15"/>
        <v/>
      </c>
    </row>
    <row r="87" spans="1:25" ht="27.75" customHeight="1">
      <c r="A87" s="316">
        <f t="shared" si="16"/>
        <v>75</v>
      </c>
      <c r="B87" s="316">
        <v>2</v>
      </c>
      <c r="C87" s="547"/>
      <c r="D87" s="621" t="s">
        <v>1120</v>
      </c>
      <c r="E87" s="607">
        <v>520000</v>
      </c>
      <c r="F87" s="316" t="s">
        <v>1658</v>
      </c>
      <c r="G87" s="317">
        <v>1</v>
      </c>
      <c r="H87" s="378">
        <v>0</v>
      </c>
      <c r="I87" s="378">
        <v>0</v>
      </c>
      <c r="J87" s="378">
        <v>0</v>
      </c>
      <c r="K87" s="380">
        <v>0</v>
      </c>
      <c r="L87" s="317">
        <v>1</v>
      </c>
      <c r="M87" s="378">
        <v>1</v>
      </c>
      <c r="N87" s="380">
        <v>1</v>
      </c>
      <c r="O87" s="317">
        <v>0</v>
      </c>
      <c r="P87" s="378">
        <v>1</v>
      </c>
      <c r="Q87" s="380">
        <v>1</v>
      </c>
      <c r="R87" s="317">
        <v>0</v>
      </c>
      <c r="S87" s="381">
        <v>0</v>
      </c>
      <c r="T87" s="316">
        <v>0</v>
      </c>
      <c r="U87" s="344" t="s">
        <v>475</v>
      </c>
      <c r="V87" s="329" t="str">
        <f t="shared" si="12"/>
        <v/>
      </c>
      <c r="W87" s="329" t="str">
        <f t="shared" si="13"/>
        <v/>
      </c>
      <c r="X87" s="329" t="str">
        <f t="shared" si="14"/>
        <v/>
      </c>
      <c r="Y87" s="329" t="str">
        <f t="shared" si="15"/>
        <v>ü</v>
      </c>
    </row>
    <row r="88" spans="1:25" ht="27.75" customHeight="1">
      <c r="A88" s="316">
        <f t="shared" si="16"/>
        <v>76</v>
      </c>
      <c r="B88" s="316">
        <v>2</v>
      </c>
      <c r="C88" s="547"/>
      <c r="D88" s="606" t="s">
        <v>1529</v>
      </c>
      <c r="E88" s="607">
        <v>1310000</v>
      </c>
      <c r="F88" s="316" t="s">
        <v>1658</v>
      </c>
      <c r="G88" s="317">
        <v>1</v>
      </c>
      <c r="H88" s="378">
        <v>0</v>
      </c>
      <c r="I88" s="378">
        <v>0</v>
      </c>
      <c r="J88" s="378">
        <v>0</v>
      </c>
      <c r="K88" s="380">
        <v>0</v>
      </c>
      <c r="L88" s="317">
        <v>1</v>
      </c>
      <c r="M88" s="378">
        <v>1</v>
      </c>
      <c r="N88" s="380">
        <v>1</v>
      </c>
      <c r="O88" s="317">
        <v>0</v>
      </c>
      <c r="P88" s="378">
        <v>1</v>
      </c>
      <c r="Q88" s="380">
        <v>1</v>
      </c>
      <c r="R88" s="317">
        <v>0</v>
      </c>
      <c r="S88" s="381">
        <v>0</v>
      </c>
      <c r="T88" s="316">
        <v>0</v>
      </c>
      <c r="U88" s="344" t="s">
        <v>475</v>
      </c>
      <c r="V88" s="329" t="str">
        <f t="shared" si="12"/>
        <v/>
      </c>
      <c r="W88" s="329" t="str">
        <f t="shared" si="13"/>
        <v/>
      </c>
      <c r="X88" s="329" t="str">
        <f t="shared" si="14"/>
        <v/>
      </c>
      <c r="Y88" s="329" t="str">
        <f t="shared" si="15"/>
        <v>ü</v>
      </c>
    </row>
    <row r="89" spans="1:25" ht="27.75" customHeight="1">
      <c r="A89" s="316">
        <f t="shared" si="16"/>
        <v>77</v>
      </c>
      <c r="B89" s="316">
        <v>2</v>
      </c>
      <c r="C89" s="547"/>
      <c r="D89" s="606" t="s">
        <v>623</v>
      </c>
      <c r="E89" s="607">
        <v>780900</v>
      </c>
      <c r="F89" s="316" t="s">
        <v>1659</v>
      </c>
      <c r="G89" s="317">
        <v>1</v>
      </c>
      <c r="H89" s="378">
        <v>1</v>
      </c>
      <c r="I89" s="378">
        <v>0</v>
      </c>
      <c r="J89" s="378">
        <v>0</v>
      </c>
      <c r="K89" s="378">
        <v>0</v>
      </c>
      <c r="L89" s="317">
        <v>1</v>
      </c>
      <c r="M89" s="378">
        <v>1</v>
      </c>
      <c r="N89" s="380">
        <v>1</v>
      </c>
      <c r="O89" s="317">
        <v>0</v>
      </c>
      <c r="P89" s="378">
        <v>1</v>
      </c>
      <c r="Q89" s="381">
        <v>1</v>
      </c>
      <c r="R89" s="409">
        <v>1</v>
      </c>
      <c r="S89" s="381">
        <v>1</v>
      </c>
      <c r="T89" s="316">
        <v>1</v>
      </c>
      <c r="U89" s="344" t="s">
        <v>1033</v>
      </c>
      <c r="V89" s="329" t="str">
        <f t="shared" si="12"/>
        <v>ü</v>
      </c>
      <c r="W89" s="329" t="str">
        <f t="shared" si="13"/>
        <v/>
      </c>
      <c r="X89" s="329" t="str">
        <f t="shared" si="14"/>
        <v/>
      </c>
      <c r="Y89" s="329" t="str">
        <f t="shared" si="15"/>
        <v/>
      </c>
    </row>
    <row r="90" spans="1:25" ht="27.75" customHeight="1">
      <c r="A90" s="316">
        <f t="shared" si="16"/>
        <v>78</v>
      </c>
      <c r="B90" s="316">
        <v>2</v>
      </c>
      <c r="C90" s="547"/>
      <c r="D90" s="606" t="s">
        <v>624</v>
      </c>
      <c r="E90" s="607">
        <v>1970000</v>
      </c>
      <c r="F90" s="316" t="s">
        <v>1658</v>
      </c>
      <c r="G90" s="317">
        <v>1</v>
      </c>
      <c r="H90" s="378">
        <v>0</v>
      </c>
      <c r="I90" s="378">
        <v>0</v>
      </c>
      <c r="J90" s="378">
        <v>0</v>
      </c>
      <c r="K90" s="380">
        <v>0</v>
      </c>
      <c r="L90" s="317">
        <v>1</v>
      </c>
      <c r="M90" s="378">
        <v>1</v>
      </c>
      <c r="N90" s="380">
        <v>1</v>
      </c>
      <c r="O90" s="317">
        <v>0</v>
      </c>
      <c r="P90" s="378">
        <v>1</v>
      </c>
      <c r="Q90" s="380">
        <v>1</v>
      </c>
      <c r="R90" s="317">
        <v>0</v>
      </c>
      <c r="S90" s="381">
        <v>0</v>
      </c>
      <c r="T90" s="316">
        <v>0</v>
      </c>
      <c r="U90" s="344" t="s">
        <v>1249</v>
      </c>
      <c r="V90" s="329" t="str">
        <f t="shared" si="12"/>
        <v/>
      </c>
      <c r="W90" s="329" t="str">
        <f t="shared" si="13"/>
        <v/>
      </c>
      <c r="X90" s="329" t="str">
        <f t="shared" si="14"/>
        <v/>
      </c>
      <c r="Y90" s="329" t="str">
        <f t="shared" si="15"/>
        <v>ü</v>
      </c>
    </row>
    <row r="91" spans="1:25" ht="27.75" customHeight="1">
      <c r="A91" s="316"/>
      <c r="B91" s="316"/>
      <c r="C91" s="547"/>
      <c r="D91" s="608" t="s">
        <v>1536</v>
      </c>
      <c r="E91" s="609">
        <v>10370000</v>
      </c>
      <c r="F91" s="316"/>
      <c r="G91" s="317"/>
      <c r="H91" s="378"/>
      <c r="I91" s="378"/>
      <c r="J91" s="378"/>
      <c r="K91" s="378"/>
      <c r="L91" s="317"/>
      <c r="M91" s="378"/>
      <c r="N91" s="380"/>
      <c r="O91" s="317"/>
      <c r="P91" s="378"/>
      <c r="Q91" s="381"/>
      <c r="R91" s="409"/>
      <c r="S91" s="381"/>
      <c r="T91" s="316"/>
      <c r="U91" s="344"/>
      <c r="V91" s="329" t="str">
        <f t="shared" si="12"/>
        <v/>
      </c>
      <c r="W91" s="329" t="str">
        <f t="shared" si="13"/>
        <v/>
      </c>
      <c r="X91" s="329" t="str">
        <f t="shared" si="14"/>
        <v/>
      </c>
      <c r="Y91" s="329" t="str">
        <f t="shared" si="15"/>
        <v/>
      </c>
    </row>
    <row r="92" spans="1:25" ht="27.75" customHeight="1">
      <c r="A92" s="316">
        <v>79</v>
      </c>
      <c r="B92" s="316">
        <v>2</v>
      </c>
      <c r="C92" s="547"/>
      <c r="D92" s="606" t="s">
        <v>489</v>
      </c>
      <c r="E92" s="607">
        <v>3130000</v>
      </c>
      <c r="F92" s="316" t="s">
        <v>1659</v>
      </c>
      <c r="G92" s="317">
        <v>1</v>
      </c>
      <c r="H92" s="378">
        <v>1</v>
      </c>
      <c r="I92" s="378">
        <v>0</v>
      </c>
      <c r="J92" s="378">
        <v>0</v>
      </c>
      <c r="K92" s="378">
        <v>0</v>
      </c>
      <c r="L92" s="317">
        <v>1</v>
      </c>
      <c r="M92" s="378">
        <v>1</v>
      </c>
      <c r="N92" s="380">
        <v>1</v>
      </c>
      <c r="O92" s="317">
        <v>0</v>
      </c>
      <c r="P92" s="378">
        <v>1</v>
      </c>
      <c r="Q92" s="381">
        <v>1</v>
      </c>
      <c r="R92" s="409">
        <v>1</v>
      </c>
      <c r="S92" s="381">
        <v>1</v>
      </c>
      <c r="T92" s="316">
        <v>1</v>
      </c>
      <c r="U92" s="344" t="s">
        <v>599</v>
      </c>
      <c r="V92" s="329" t="str">
        <f t="shared" si="12"/>
        <v>ü</v>
      </c>
      <c r="W92" s="329" t="str">
        <f t="shared" si="13"/>
        <v/>
      </c>
      <c r="X92" s="329" t="str">
        <f t="shared" si="14"/>
        <v/>
      </c>
      <c r="Y92" s="329" t="str">
        <f t="shared" si="15"/>
        <v/>
      </c>
    </row>
    <row r="93" spans="1:25" ht="27.75" customHeight="1">
      <c r="A93" s="316">
        <f t="shared" ref="A93:A121" si="17">A92+1</f>
        <v>80</v>
      </c>
      <c r="B93" s="316">
        <v>2</v>
      </c>
      <c r="C93" s="547"/>
      <c r="D93" s="547" t="s">
        <v>490</v>
      </c>
      <c r="E93" s="607">
        <v>150000</v>
      </c>
      <c r="F93" s="316" t="s">
        <v>1658</v>
      </c>
      <c r="G93" s="317">
        <v>1</v>
      </c>
      <c r="H93" s="378">
        <v>0</v>
      </c>
      <c r="I93" s="378">
        <v>0</v>
      </c>
      <c r="J93" s="378">
        <v>0</v>
      </c>
      <c r="K93" s="380">
        <v>0</v>
      </c>
      <c r="L93" s="317">
        <v>1</v>
      </c>
      <c r="M93" s="378">
        <v>1</v>
      </c>
      <c r="N93" s="380">
        <v>1</v>
      </c>
      <c r="O93" s="317">
        <v>0</v>
      </c>
      <c r="P93" s="378">
        <v>1</v>
      </c>
      <c r="Q93" s="380">
        <v>1</v>
      </c>
      <c r="R93" s="317">
        <v>0</v>
      </c>
      <c r="S93" s="381">
        <v>0</v>
      </c>
      <c r="T93" s="316">
        <v>0</v>
      </c>
      <c r="U93" s="344" t="s">
        <v>1655</v>
      </c>
      <c r="V93" s="329" t="str">
        <f t="shared" si="12"/>
        <v/>
      </c>
      <c r="W93" s="329" t="str">
        <f t="shared" si="13"/>
        <v/>
      </c>
      <c r="X93" s="329" t="str">
        <f t="shared" si="14"/>
        <v/>
      </c>
      <c r="Y93" s="329" t="str">
        <f t="shared" si="15"/>
        <v>ü</v>
      </c>
    </row>
    <row r="94" spans="1:25" ht="27.75" customHeight="1">
      <c r="A94" s="316">
        <f t="shared" si="17"/>
        <v>81</v>
      </c>
      <c r="B94" s="316">
        <v>2</v>
      </c>
      <c r="C94" s="547"/>
      <c r="D94" s="547" t="s">
        <v>491</v>
      </c>
      <c r="E94" s="607">
        <v>147000</v>
      </c>
      <c r="F94" s="316" t="s">
        <v>1658</v>
      </c>
      <c r="G94" s="317">
        <v>1</v>
      </c>
      <c r="H94" s="378">
        <v>0</v>
      </c>
      <c r="I94" s="378">
        <v>0</v>
      </c>
      <c r="J94" s="378">
        <v>0</v>
      </c>
      <c r="K94" s="380">
        <v>0</v>
      </c>
      <c r="L94" s="317">
        <v>1</v>
      </c>
      <c r="M94" s="378">
        <v>1</v>
      </c>
      <c r="N94" s="380">
        <v>1</v>
      </c>
      <c r="O94" s="317">
        <v>0</v>
      </c>
      <c r="P94" s="378">
        <v>1</v>
      </c>
      <c r="Q94" s="380">
        <v>1</v>
      </c>
      <c r="R94" s="317">
        <v>0</v>
      </c>
      <c r="S94" s="381">
        <v>0</v>
      </c>
      <c r="T94" s="316">
        <v>0</v>
      </c>
      <c r="U94" s="344" t="s">
        <v>1655</v>
      </c>
      <c r="V94" s="329" t="str">
        <f t="shared" si="12"/>
        <v/>
      </c>
      <c r="W94" s="329" t="str">
        <f t="shared" si="13"/>
        <v/>
      </c>
      <c r="X94" s="329" t="str">
        <f t="shared" si="14"/>
        <v/>
      </c>
      <c r="Y94" s="329" t="str">
        <f t="shared" si="15"/>
        <v>ü</v>
      </c>
    </row>
    <row r="95" spans="1:25" ht="27.75" customHeight="1">
      <c r="A95" s="316">
        <f t="shared" si="17"/>
        <v>82</v>
      </c>
      <c r="B95" s="316">
        <v>2</v>
      </c>
      <c r="C95" s="547"/>
      <c r="D95" s="547" t="s">
        <v>492</v>
      </c>
      <c r="E95" s="607">
        <v>803000</v>
      </c>
      <c r="F95" s="316" t="s">
        <v>1659</v>
      </c>
      <c r="G95" s="317">
        <v>1</v>
      </c>
      <c r="H95" s="378">
        <v>1</v>
      </c>
      <c r="I95" s="378">
        <v>0</v>
      </c>
      <c r="J95" s="378">
        <v>0</v>
      </c>
      <c r="K95" s="378">
        <v>0</v>
      </c>
      <c r="L95" s="317">
        <v>1</v>
      </c>
      <c r="M95" s="378">
        <v>1</v>
      </c>
      <c r="N95" s="380">
        <v>1</v>
      </c>
      <c r="O95" s="317">
        <v>0</v>
      </c>
      <c r="P95" s="378">
        <v>1</v>
      </c>
      <c r="Q95" s="381">
        <v>1</v>
      </c>
      <c r="R95" s="409">
        <v>1</v>
      </c>
      <c r="S95" s="381">
        <v>1</v>
      </c>
      <c r="T95" s="316">
        <v>1</v>
      </c>
      <c r="U95" s="344" t="s">
        <v>1346</v>
      </c>
      <c r="V95" s="329" t="str">
        <f t="shared" si="12"/>
        <v>ü</v>
      </c>
      <c r="W95" s="329" t="str">
        <f t="shared" si="13"/>
        <v/>
      </c>
      <c r="X95" s="329" t="str">
        <f t="shared" si="14"/>
        <v/>
      </c>
      <c r="Y95" s="329" t="str">
        <f t="shared" si="15"/>
        <v/>
      </c>
    </row>
    <row r="96" spans="1:25" ht="27.75" customHeight="1">
      <c r="A96" s="316">
        <f t="shared" si="17"/>
        <v>83</v>
      </c>
      <c r="B96" s="316">
        <v>2</v>
      </c>
      <c r="C96" s="547"/>
      <c r="D96" s="547" t="s">
        <v>493</v>
      </c>
      <c r="E96" s="607">
        <v>520000</v>
      </c>
      <c r="F96" s="316" t="s">
        <v>1659</v>
      </c>
      <c r="G96" s="317">
        <v>1</v>
      </c>
      <c r="H96" s="378">
        <v>1</v>
      </c>
      <c r="I96" s="378">
        <v>0</v>
      </c>
      <c r="J96" s="378">
        <v>0</v>
      </c>
      <c r="K96" s="378">
        <v>0</v>
      </c>
      <c r="L96" s="317">
        <v>1</v>
      </c>
      <c r="M96" s="378">
        <v>1</v>
      </c>
      <c r="N96" s="380">
        <v>1</v>
      </c>
      <c r="O96" s="317">
        <v>0</v>
      </c>
      <c r="P96" s="378">
        <v>1</v>
      </c>
      <c r="Q96" s="381">
        <v>1</v>
      </c>
      <c r="R96" s="409">
        <v>1</v>
      </c>
      <c r="S96" s="381">
        <v>1</v>
      </c>
      <c r="T96" s="316">
        <v>1</v>
      </c>
      <c r="U96" s="344" t="s">
        <v>1346</v>
      </c>
      <c r="V96" s="329" t="str">
        <f t="shared" si="12"/>
        <v>ü</v>
      </c>
      <c r="W96" s="329" t="str">
        <f t="shared" si="13"/>
        <v/>
      </c>
      <c r="X96" s="329" t="str">
        <f t="shared" si="14"/>
        <v/>
      </c>
      <c r="Y96" s="329" t="str">
        <f t="shared" si="15"/>
        <v/>
      </c>
    </row>
    <row r="97" spans="1:25" ht="27.75" customHeight="1">
      <c r="A97" s="316">
        <f t="shared" si="17"/>
        <v>84</v>
      </c>
      <c r="B97" s="316">
        <v>2</v>
      </c>
      <c r="C97" s="547"/>
      <c r="D97" s="547" t="s">
        <v>494</v>
      </c>
      <c r="E97" s="607">
        <v>550000</v>
      </c>
      <c r="F97" s="316" t="s">
        <v>1659</v>
      </c>
      <c r="G97" s="317">
        <v>1</v>
      </c>
      <c r="H97" s="378">
        <v>1</v>
      </c>
      <c r="I97" s="378">
        <v>0</v>
      </c>
      <c r="J97" s="378">
        <v>0</v>
      </c>
      <c r="K97" s="378">
        <v>0</v>
      </c>
      <c r="L97" s="317">
        <v>1</v>
      </c>
      <c r="M97" s="378">
        <v>1</v>
      </c>
      <c r="N97" s="380">
        <v>1</v>
      </c>
      <c r="O97" s="317">
        <v>0</v>
      </c>
      <c r="P97" s="378">
        <v>1</v>
      </c>
      <c r="Q97" s="381">
        <v>1</v>
      </c>
      <c r="R97" s="409">
        <v>1</v>
      </c>
      <c r="S97" s="381">
        <v>1</v>
      </c>
      <c r="T97" s="316">
        <v>1</v>
      </c>
      <c r="U97" s="344" t="s">
        <v>1346</v>
      </c>
      <c r="V97" s="329" t="str">
        <f t="shared" si="12"/>
        <v>ü</v>
      </c>
      <c r="W97" s="329" t="str">
        <f t="shared" si="13"/>
        <v/>
      </c>
      <c r="X97" s="329" t="str">
        <f t="shared" si="14"/>
        <v/>
      </c>
      <c r="Y97" s="329" t="str">
        <f t="shared" si="15"/>
        <v/>
      </c>
    </row>
    <row r="98" spans="1:25" ht="27.75" customHeight="1">
      <c r="A98" s="316">
        <f t="shared" si="17"/>
        <v>85</v>
      </c>
      <c r="B98" s="316">
        <v>2</v>
      </c>
      <c r="C98" s="547"/>
      <c r="D98" s="547" t="s">
        <v>495</v>
      </c>
      <c r="E98" s="607">
        <v>1900000</v>
      </c>
      <c r="F98" s="316" t="s">
        <v>1659</v>
      </c>
      <c r="G98" s="317">
        <v>1</v>
      </c>
      <c r="H98" s="378">
        <v>1</v>
      </c>
      <c r="I98" s="378">
        <v>0</v>
      </c>
      <c r="J98" s="378">
        <v>0</v>
      </c>
      <c r="K98" s="378">
        <v>0</v>
      </c>
      <c r="L98" s="317">
        <v>1</v>
      </c>
      <c r="M98" s="378">
        <v>1</v>
      </c>
      <c r="N98" s="380">
        <v>1</v>
      </c>
      <c r="O98" s="317">
        <v>0</v>
      </c>
      <c r="P98" s="378">
        <v>1</v>
      </c>
      <c r="Q98" s="381">
        <v>1</v>
      </c>
      <c r="R98" s="409">
        <v>1</v>
      </c>
      <c r="S98" s="381">
        <v>1</v>
      </c>
      <c r="T98" s="316">
        <v>1</v>
      </c>
      <c r="U98" s="344" t="s">
        <v>1346</v>
      </c>
      <c r="V98" s="329" t="str">
        <f t="shared" si="12"/>
        <v>ü</v>
      </c>
      <c r="W98" s="329" t="str">
        <f t="shared" si="13"/>
        <v/>
      </c>
      <c r="X98" s="329" t="str">
        <f t="shared" si="14"/>
        <v/>
      </c>
      <c r="Y98" s="329" t="str">
        <f t="shared" si="15"/>
        <v/>
      </c>
    </row>
    <row r="99" spans="1:25" ht="27.75" customHeight="1">
      <c r="A99" s="316">
        <f t="shared" si="17"/>
        <v>86</v>
      </c>
      <c r="B99" s="316">
        <v>2</v>
      </c>
      <c r="C99" s="547"/>
      <c r="D99" s="547" t="s">
        <v>496</v>
      </c>
      <c r="E99" s="607">
        <v>3170000</v>
      </c>
      <c r="F99" s="316" t="s">
        <v>1659</v>
      </c>
      <c r="G99" s="317">
        <v>1</v>
      </c>
      <c r="H99" s="378">
        <v>1</v>
      </c>
      <c r="I99" s="378">
        <v>0</v>
      </c>
      <c r="J99" s="378">
        <v>0</v>
      </c>
      <c r="K99" s="378">
        <v>0</v>
      </c>
      <c r="L99" s="317">
        <v>1</v>
      </c>
      <c r="M99" s="378">
        <v>1</v>
      </c>
      <c r="N99" s="380">
        <v>1</v>
      </c>
      <c r="O99" s="317">
        <v>0</v>
      </c>
      <c r="P99" s="378">
        <v>1</v>
      </c>
      <c r="Q99" s="381">
        <v>1</v>
      </c>
      <c r="R99" s="409">
        <v>1</v>
      </c>
      <c r="S99" s="381">
        <v>1</v>
      </c>
      <c r="T99" s="316">
        <v>1</v>
      </c>
      <c r="U99" s="344" t="s">
        <v>1346</v>
      </c>
      <c r="V99" s="329" t="str">
        <f t="shared" si="12"/>
        <v>ü</v>
      </c>
      <c r="W99" s="329" t="str">
        <f t="shared" si="13"/>
        <v/>
      </c>
      <c r="X99" s="329" t="str">
        <f t="shared" si="14"/>
        <v/>
      </c>
      <c r="Y99" s="329" t="str">
        <f t="shared" si="15"/>
        <v/>
      </c>
    </row>
    <row r="100" spans="1:25" ht="27.75" customHeight="1">
      <c r="A100" s="316">
        <f t="shared" si="17"/>
        <v>87</v>
      </c>
      <c r="B100" s="316">
        <v>2</v>
      </c>
      <c r="C100" s="547"/>
      <c r="D100" s="547" t="s">
        <v>1538</v>
      </c>
      <c r="E100" s="607">
        <v>30000000</v>
      </c>
      <c r="F100" s="316" t="s">
        <v>1657</v>
      </c>
      <c r="G100" s="317">
        <v>1</v>
      </c>
      <c r="H100" s="378">
        <v>1</v>
      </c>
      <c r="I100" s="378">
        <v>0</v>
      </c>
      <c r="J100" s="378">
        <v>0</v>
      </c>
      <c r="K100" s="378">
        <v>0</v>
      </c>
      <c r="L100" s="317">
        <v>1</v>
      </c>
      <c r="M100" s="378">
        <v>1</v>
      </c>
      <c r="N100" s="380">
        <v>1</v>
      </c>
      <c r="O100" s="317">
        <v>0</v>
      </c>
      <c r="P100" s="378">
        <v>1</v>
      </c>
      <c r="Q100" s="381">
        <v>1</v>
      </c>
      <c r="R100" s="409">
        <v>1</v>
      </c>
      <c r="S100" s="381">
        <v>1</v>
      </c>
      <c r="T100" s="316">
        <v>1</v>
      </c>
      <c r="U100" s="432" t="s">
        <v>350</v>
      </c>
      <c r="V100" s="329" t="str">
        <f t="shared" si="12"/>
        <v/>
      </c>
      <c r="W100" s="329" t="str">
        <f t="shared" si="13"/>
        <v>ü</v>
      </c>
      <c r="X100" s="329" t="str">
        <f t="shared" si="14"/>
        <v/>
      </c>
      <c r="Y100" s="329" t="str">
        <f t="shared" si="15"/>
        <v/>
      </c>
    </row>
    <row r="101" spans="1:25" ht="27.75" customHeight="1">
      <c r="A101" s="316">
        <f t="shared" si="17"/>
        <v>88</v>
      </c>
      <c r="B101" s="316">
        <v>2</v>
      </c>
      <c r="C101" s="547"/>
      <c r="D101" s="606" t="s">
        <v>625</v>
      </c>
      <c r="E101" s="607">
        <v>20000000</v>
      </c>
      <c r="F101" s="316" t="s">
        <v>1657</v>
      </c>
      <c r="G101" s="317">
        <v>1</v>
      </c>
      <c r="H101" s="378">
        <v>1</v>
      </c>
      <c r="I101" s="378">
        <v>0</v>
      </c>
      <c r="J101" s="378">
        <v>0</v>
      </c>
      <c r="K101" s="378">
        <v>0</v>
      </c>
      <c r="L101" s="317">
        <v>1</v>
      </c>
      <c r="M101" s="378">
        <v>1</v>
      </c>
      <c r="N101" s="380">
        <v>1</v>
      </c>
      <c r="O101" s="317">
        <v>0</v>
      </c>
      <c r="P101" s="378">
        <v>1</v>
      </c>
      <c r="Q101" s="381">
        <v>1</v>
      </c>
      <c r="R101" s="409">
        <v>1</v>
      </c>
      <c r="S101" s="381">
        <v>1</v>
      </c>
      <c r="T101" s="316">
        <v>1</v>
      </c>
      <c r="U101" s="432" t="s">
        <v>350</v>
      </c>
      <c r="V101" s="329" t="str">
        <f t="shared" si="12"/>
        <v/>
      </c>
      <c r="W101" s="329" t="str">
        <f t="shared" si="13"/>
        <v>ü</v>
      </c>
      <c r="X101" s="329" t="str">
        <f t="shared" si="14"/>
        <v/>
      </c>
      <c r="Y101" s="329" t="str">
        <f t="shared" si="15"/>
        <v/>
      </c>
    </row>
    <row r="102" spans="1:25" ht="27.75" customHeight="1">
      <c r="A102" s="316">
        <f t="shared" si="17"/>
        <v>89</v>
      </c>
      <c r="B102" s="316">
        <v>2</v>
      </c>
      <c r="C102" s="547"/>
      <c r="D102" s="606" t="s">
        <v>626</v>
      </c>
      <c r="E102" s="607">
        <v>824360</v>
      </c>
      <c r="F102" s="316" t="s">
        <v>1659</v>
      </c>
      <c r="G102" s="317">
        <v>1</v>
      </c>
      <c r="H102" s="378">
        <v>1</v>
      </c>
      <c r="I102" s="378">
        <v>0</v>
      </c>
      <c r="J102" s="378">
        <v>0</v>
      </c>
      <c r="K102" s="378">
        <v>0</v>
      </c>
      <c r="L102" s="317">
        <v>1</v>
      </c>
      <c r="M102" s="378">
        <v>1</v>
      </c>
      <c r="N102" s="380">
        <v>1</v>
      </c>
      <c r="O102" s="317">
        <v>0</v>
      </c>
      <c r="P102" s="378">
        <v>1</v>
      </c>
      <c r="Q102" s="381">
        <v>1</v>
      </c>
      <c r="R102" s="409">
        <v>1</v>
      </c>
      <c r="S102" s="381">
        <v>1</v>
      </c>
      <c r="T102" s="316">
        <v>1</v>
      </c>
      <c r="U102" s="344" t="s">
        <v>1346</v>
      </c>
      <c r="V102" s="329" t="str">
        <f t="shared" si="12"/>
        <v>ü</v>
      </c>
      <c r="W102" s="329" t="str">
        <f t="shared" si="13"/>
        <v/>
      </c>
      <c r="X102" s="329" t="str">
        <f t="shared" si="14"/>
        <v/>
      </c>
      <c r="Y102" s="329" t="str">
        <f t="shared" si="15"/>
        <v/>
      </c>
    </row>
    <row r="103" spans="1:25" ht="42.75">
      <c r="A103" s="316">
        <f t="shared" si="17"/>
        <v>90</v>
      </c>
      <c r="B103" s="316">
        <v>3</v>
      </c>
      <c r="C103" s="547" t="s">
        <v>270</v>
      </c>
      <c r="D103" s="606" t="s">
        <v>971</v>
      </c>
      <c r="E103" s="607">
        <v>12276000</v>
      </c>
      <c r="F103" s="316" t="s">
        <v>1657</v>
      </c>
      <c r="G103" s="317">
        <v>1</v>
      </c>
      <c r="H103" s="378">
        <v>1</v>
      </c>
      <c r="I103" s="378">
        <v>0</v>
      </c>
      <c r="J103" s="378">
        <v>0</v>
      </c>
      <c r="K103" s="380">
        <v>0</v>
      </c>
      <c r="L103" s="317">
        <v>1</v>
      </c>
      <c r="M103" s="378">
        <v>1</v>
      </c>
      <c r="N103" s="380">
        <v>1</v>
      </c>
      <c r="O103" s="317">
        <v>0</v>
      </c>
      <c r="P103" s="378">
        <v>1</v>
      </c>
      <c r="Q103" s="380">
        <v>1</v>
      </c>
      <c r="R103" s="317">
        <v>1</v>
      </c>
      <c r="S103" s="381">
        <v>1</v>
      </c>
      <c r="T103" s="316">
        <v>1</v>
      </c>
      <c r="U103" s="432" t="s">
        <v>351</v>
      </c>
      <c r="V103" s="329" t="str">
        <f t="shared" si="12"/>
        <v/>
      </c>
      <c r="W103" s="329" t="str">
        <f t="shared" si="13"/>
        <v>ü</v>
      </c>
      <c r="X103" s="329" t="str">
        <f t="shared" si="14"/>
        <v/>
      </c>
      <c r="Y103" s="329" t="str">
        <f t="shared" si="15"/>
        <v/>
      </c>
    </row>
    <row r="104" spans="1:25" ht="27.75" customHeight="1">
      <c r="A104" s="316">
        <f t="shared" si="17"/>
        <v>91</v>
      </c>
      <c r="B104" s="316">
        <v>3</v>
      </c>
      <c r="C104" s="547"/>
      <c r="D104" s="606" t="s">
        <v>972</v>
      </c>
      <c r="E104" s="607">
        <v>1650000</v>
      </c>
      <c r="F104" s="316" t="s">
        <v>1659</v>
      </c>
      <c r="G104" s="317">
        <v>1</v>
      </c>
      <c r="H104" s="378">
        <v>1</v>
      </c>
      <c r="I104" s="378">
        <v>1</v>
      </c>
      <c r="J104" s="378">
        <v>0</v>
      </c>
      <c r="K104" s="378">
        <v>0</v>
      </c>
      <c r="L104" s="317">
        <v>1</v>
      </c>
      <c r="M104" s="378">
        <v>1</v>
      </c>
      <c r="N104" s="380">
        <v>1</v>
      </c>
      <c r="O104" s="317">
        <v>0</v>
      </c>
      <c r="P104" s="378">
        <v>1</v>
      </c>
      <c r="Q104" s="381">
        <v>1</v>
      </c>
      <c r="R104" s="409">
        <v>1</v>
      </c>
      <c r="S104" s="381">
        <v>1</v>
      </c>
      <c r="T104" s="316">
        <v>1</v>
      </c>
      <c r="U104" s="344" t="s">
        <v>1347</v>
      </c>
      <c r="V104" s="329" t="str">
        <f t="shared" ref="V104:V121" si="18">IF($F104="Y",$Z$4,"")</f>
        <v>ü</v>
      </c>
      <c r="W104" s="329" t="str">
        <f t="shared" ref="W104:W121" si="19">IF(F104="F",$Z$4,"")</f>
        <v/>
      </c>
      <c r="X104" s="329" t="str">
        <f t="shared" ref="X104:X121" si="20">IF(F104="L",$Z$4,"")</f>
        <v/>
      </c>
      <c r="Y104" s="329" t="str">
        <f t="shared" ref="Y104:Y121" si="21">IF(F104="N",$Z$4,"")</f>
        <v/>
      </c>
    </row>
    <row r="105" spans="1:25" ht="27.75" customHeight="1">
      <c r="A105" s="316">
        <f t="shared" si="17"/>
        <v>92</v>
      </c>
      <c r="B105" s="316">
        <v>3</v>
      </c>
      <c r="C105" s="547"/>
      <c r="D105" s="606" t="s">
        <v>973</v>
      </c>
      <c r="E105" s="607">
        <v>10500000</v>
      </c>
      <c r="F105" s="316" t="s">
        <v>1659</v>
      </c>
      <c r="G105" s="317">
        <v>1</v>
      </c>
      <c r="H105" s="378">
        <v>1</v>
      </c>
      <c r="I105" s="378">
        <v>0</v>
      </c>
      <c r="J105" s="378">
        <v>0</v>
      </c>
      <c r="K105" s="378">
        <v>0</v>
      </c>
      <c r="L105" s="317">
        <v>1</v>
      </c>
      <c r="M105" s="378">
        <v>1</v>
      </c>
      <c r="N105" s="380">
        <v>1</v>
      </c>
      <c r="O105" s="317">
        <v>0</v>
      </c>
      <c r="P105" s="378">
        <v>1</v>
      </c>
      <c r="Q105" s="381">
        <v>1</v>
      </c>
      <c r="R105" s="409">
        <v>1</v>
      </c>
      <c r="S105" s="381">
        <v>1</v>
      </c>
      <c r="T105" s="316">
        <v>1</v>
      </c>
      <c r="U105" s="344" t="s">
        <v>1054</v>
      </c>
      <c r="V105" s="329" t="str">
        <f t="shared" si="18"/>
        <v>ü</v>
      </c>
      <c r="W105" s="329" t="str">
        <f t="shared" si="19"/>
        <v/>
      </c>
      <c r="X105" s="329" t="str">
        <f t="shared" si="20"/>
        <v/>
      </c>
      <c r="Y105" s="329" t="str">
        <f t="shared" si="21"/>
        <v/>
      </c>
    </row>
    <row r="106" spans="1:25" ht="27.75" customHeight="1">
      <c r="A106" s="316">
        <f t="shared" si="17"/>
        <v>93</v>
      </c>
      <c r="B106" s="316">
        <v>3</v>
      </c>
      <c r="C106" s="547"/>
      <c r="D106" s="606" t="s">
        <v>974</v>
      </c>
      <c r="E106" s="607">
        <v>3000000</v>
      </c>
      <c r="F106" s="316" t="s">
        <v>1658</v>
      </c>
      <c r="G106" s="317">
        <v>1</v>
      </c>
      <c r="H106" s="378">
        <v>0</v>
      </c>
      <c r="I106" s="378">
        <v>0</v>
      </c>
      <c r="J106" s="378">
        <v>0</v>
      </c>
      <c r="K106" s="380">
        <v>0</v>
      </c>
      <c r="L106" s="317">
        <v>1</v>
      </c>
      <c r="M106" s="378">
        <v>1</v>
      </c>
      <c r="N106" s="380">
        <v>1</v>
      </c>
      <c r="O106" s="317">
        <v>0</v>
      </c>
      <c r="P106" s="378">
        <v>1</v>
      </c>
      <c r="Q106" s="380">
        <v>1</v>
      </c>
      <c r="R106" s="317">
        <v>0</v>
      </c>
      <c r="S106" s="381">
        <v>0</v>
      </c>
      <c r="T106" s="316">
        <v>0</v>
      </c>
      <c r="U106" s="344" t="s">
        <v>1654</v>
      </c>
      <c r="V106" s="329" t="str">
        <f t="shared" si="18"/>
        <v/>
      </c>
      <c r="W106" s="329" t="str">
        <f t="shared" si="19"/>
        <v/>
      </c>
      <c r="X106" s="329" t="str">
        <f t="shared" si="20"/>
        <v/>
      </c>
      <c r="Y106" s="329" t="str">
        <f t="shared" si="21"/>
        <v>ü</v>
      </c>
    </row>
    <row r="107" spans="1:25" ht="27.75" customHeight="1">
      <c r="A107" s="316">
        <f t="shared" si="17"/>
        <v>94</v>
      </c>
      <c r="B107" s="316">
        <v>3</v>
      </c>
      <c r="C107" s="547"/>
      <c r="D107" s="606" t="s">
        <v>975</v>
      </c>
      <c r="E107" s="607">
        <v>1435200</v>
      </c>
      <c r="F107" s="316" t="s">
        <v>1659</v>
      </c>
      <c r="G107" s="317">
        <v>1</v>
      </c>
      <c r="H107" s="378">
        <v>1</v>
      </c>
      <c r="I107" s="378">
        <v>0</v>
      </c>
      <c r="J107" s="378">
        <v>0</v>
      </c>
      <c r="K107" s="378">
        <v>0</v>
      </c>
      <c r="L107" s="317">
        <v>1</v>
      </c>
      <c r="M107" s="378">
        <v>1</v>
      </c>
      <c r="N107" s="380">
        <v>1</v>
      </c>
      <c r="O107" s="317">
        <v>0</v>
      </c>
      <c r="P107" s="378">
        <v>1</v>
      </c>
      <c r="Q107" s="381">
        <v>1</v>
      </c>
      <c r="R107" s="409">
        <v>1</v>
      </c>
      <c r="S107" s="381">
        <v>1</v>
      </c>
      <c r="T107" s="316">
        <v>1</v>
      </c>
      <c r="U107" s="344" t="s">
        <v>1348</v>
      </c>
      <c r="V107" s="329" t="str">
        <f t="shared" si="18"/>
        <v>ü</v>
      </c>
      <c r="W107" s="329" t="str">
        <f t="shared" si="19"/>
        <v/>
      </c>
      <c r="X107" s="329" t="str">
        <f t="shared" si="20"/>
        <v/>
      </c>
      <c r="Y107" s="329" t="str">
        <f t="shared" si="21"/>
        <v/>
      </c>
    </row>
    <row r="108" spans="1:25" ht="27.75" customHeight="1">
      <c r="A108" s="316">
        <f t="shared" si="17"/>
        <v>95</v>
      </c>
      <c r="B108" s="316">
        <v>3</v>
      </c>
      <c r="C108" s="547"/>
      <c r="D108" s="606" t="s">
        <v>976</v>
      </c>
      <c r="E108" s="607">
        <v>8100000</v>
      </c>
      <c r="F108" s="316" t="s">
        <v>1659</v>
      </c>
      <c r="G108" s="317">
        <v>1</v>
      </c>
      <c r="H108" s="378">
        <v>1</v>
      </c>
      <c r="I108" s="378">
        <v>0</v>
      </c>
      <c r="J108" s="378">
        <v>0</v>
      </c>
      <c r="K108" s="378">
        <v>0</v>
      </c>
      <c r="L108" s="317">
        <v>1</v>
      </c>
      <c r="M108" s="378">
        <v>1</v>
      </c>
      <c r="N108" s="380">
        <v>1</v>
      </c>
      <c r="O108" s="317">
        <v>0</v>
      </c>
      <c r="P108" s="378">
        <v>1</v>
      </c>
      <c r="Q108" s="381">
        <v>1</v>
      </c>
      <c r="R108" s="409">
        <v>1</v>
      </c>
      <c r="S108" s="381">
        <v>1</v>
      </c>
      <c r="T108" s="316">
        <v>1</v>
      </c>
      <c r="U108" s="344" t="s">
        <v>1346</v>
      </c>
      <c r="V108" s="329" t="str">
        <f t="shared" si="18"/>
        <v>ü</v>
      </c>
      <c r="W108" s="329" t="str">
        <f t="shared" si="19"/>
        <v/>
      </c>
      <c r="X108" s="329" t="str">
        <f t="shared" si="20"/>
        <v/>
      </c>
      <c r="Y108" s="329" t="str">
        <f t="shared" si="21"/>
        <v/>
      </c>
    </row>
    <row r="109" spans="1:25" ht="27.75" customHeight="1">
      <c r="A109" s="316">
        <f t="shared" si="17"/>
        <v>96</v>
      </c>
      <c r="B109" s="316">
        <v>3</v>
      </c>
      <c r="C109" s="547"/>
      <c r="D109" s="606" t="s">
        <v>981</v>
      </c>
      <c r="E109" s="607">
        <v>5000000</v>
      </c>
      <c r="F109" s="316" t="s">
        <v>1658</v>
      </c>
      <c r="G109" s="317">
        <v>1</v>
      </c>
      <c r="H109" s="378">
        <v>0</v>
      </c>
      <c r="I109" s="378">
        <v>0</v>
      </c>
      <c r="J109" s="378">
        <v>0</v>
      </c>
      <c r="K109" s="380">
        <v>0</v>
      </c>
      <c r="L109" s="317">
        <v>1</v>
      </c>
      <c r="M109" s="378">
        <v>1</v>
      </c>
      <c r="N109" s="380">
        <v>1</v>
      </c>
      <c r="O109" s="317">
        <v>0</v>
      </c>
      <c r="P109" s="378">
        <v>1</v>
      </c>
      <c r="Q109" s="380">
        <v>1</v>
      </c>
      <c r="R109" s="317">
        <v>0</v>
      </c>
      <c r="S109" s="381">
        <v>0</v>
      </c>
      <c r="T109" s="316">
        <v>0</v>
      </c>
      <c r="U109" s="344" t="s">
        <v>475</v>
      </c>
      <c r="V109" s="329" t="str">
        <f t="shared" si="18"/>
        <v/>
      </c>
      <c r="W109" s="329" t="str">
        <f t="shared" si="19"/>
        <v/>
      </c>
      <c r="X109" s="329" t="str">
        <f t="shared" si="20"/>
        <v/>
      </c>
      <c r="Y109" s="329" t="str">
        <f t="shared" si="21"/>
        <v>ü</v>
      </c>
    </row>
    <row r="110" spans="1:25" ht="27.75" customHeight="1">
      <c r="A110" s="316">
        <f t="shared" si="17"/>
        <v>97</v>
      </c>
      <c r="B110" s="316">
        <v>3</v>
      </c>
      <c r="C110" s="547"/>
      <c r="D110" s="606" t="s">
        <v>497</v>
      </c>
      <c r="E110" s="607">
        <v>18738000</v>
      </c>
      <c r="F110" s="316" t="s">
        <v>1657</v>
      </c>
      <c r="G110" s="317">
        <v>1</v>
      </c>
      <c r="H110" s="378">
        <v>1</v>
      </c>
      <c r="I110" s="378">
        <v>0</v>
      </c>
      <c r="J110" s="378">
        <v>0</v>
      </c>
      <c r="K110" s="380">
        <v>0</v>
      </c>
      <c r="L110" s="317">
        <v>1</v>
      </c>
      <c r="M110" s="378">
        <v>1</v>
      </c>
      <c r="N110" s="380">
        <v>1</v>
      </c>
      <c r="O110" s="317">
        <v>0</v>
      </c>
      <c r="P110" s="378">
        <v>1</v>
      </c>
      <c r="Q110" s="380">
        <v>1</v>
      </c>
      <c r="R110" s="317">
        <v>1</v>
      </c>
      <c r="S110" s="381">
        <v>1</v>
      </c>
      <c r="T110" s="316">
        <v>1</v>
      </c>
      <c r="U110" s="432" t="s">
        <v>351</v>
      </c>
      <c r="V110" s="329" t="str">
        <f t="shared" si="18"/>
        <v/>
      </c>
      <c r="W110" s="329" t="str">
        <f t="shared" si="19"/>
        <v>ü</v>
      </c>
      <c r="X110" s="329" t="str">
        <f t="shared" si="20"/>
        <v/>
      </c>
      <c r="Y110" s="329" t="str">
        <f t="shared" si="21"/>
        <v/>
      </c>
    </row>
    <row r="111" spans="1:25" ht="27.75" customHeight="1">
      <c r="A111" s="316">
        <f t="shared" si="17"/>
        <v>98</v>
      </c>
      <c r="B111" s="316">
        <v>3</v>
      </c>
      <c r="C111" s="547"/>
      <c r="D111" s="606" t="s">
        <v>464</v>
      </c>
      <c r="E111" s="607">
        <v>1800000</v>
      </c>
      <c r="F111" s="316" t="s">
        <v>1659</v>
      </c>
      <c r="G111" s="317">
        <v>1</v>
      </c>
      <c r="H111" s="378">
        <v>1</v>
      </c>
      <c r="I111" s="378">
        <v>1</v>
      </c>
      <c r="J111" s="378">
        <v>0</v>
      </c>
      <c r="K111" s="378">
        <v>0</v>
      </c>
      <c r="L111" s="317">
        <v>1</v>
      </c>
      <c r="M111" s="378">
        <v>1</v>
      </c>
      <c r="N111" s="380">
        <v>1</v>
      </c>
      <c r="O111" s="317">
        <v>0</v>
      </c>
      <c r="P111" s="378">
        <v>1</v>
      </c>
      <c r="Q111" s="381">
        <v>1</v>
      </c>
      <c r="R111" s="409">
        <v>1</v>
      </c>
      <c r="S111" s="381">
        <v>1</v>
      </c>
      <c r="T111" s="316">
        <v>1</v>
      </c>
      <c r="U111" s="344" t="s">
        <v>1349</v>
      </c>
      <c r="V111" s="329" t="str">
        <f t="shared" si="18"/>
        <v>ü</v>
      </c>
      <c r="W111" s="329" t="str">
        <f t="shared" si="19"/>
        <v/>
      </c>
      <c r="X111" s="329" t="str">
        <f t="shared" si="20"/>
        <v/>
      </c>
      <c r="Y111" s="329" t="str">
        <f t="shared" si="21"/>
        <v/>
      </c>
    </row>
    <row r="112" spans="1:25" ht="27.75" customHeight="1">
      <c r="A112" s="316">
        <f t="shared" si="17"/>
        <v>99</v>
      </c>
      <c r="B112" s="316">
        <v>3</v>
      </c>
      <c r="C112" s="547"/>
      <c r="D112" s="606" t="s">
        <v>465</v>
      </c>
      <c r="E112" s="607">
        <v>400000</v>
      </c>
      <c r="F112" s="316" t="s">
        <v>1659</v>
      </c>
      <c r="G112" s="317">
        <v>1</v>
      </c>
      <c r="H112" s="378">
        <v>1</v>
      </c>
      <c r="I112" s="378">
        <v>0</v>
      </c>
      <c r="J112" s="378">
        <v>0</v>
      </c>
      <c r="K112" s="378">
        <v>0</v>
      </c>
      <c r="L112" s="317">
        <v>1</v>
      </c>
      <c r="M112" s="378">
        <v>1</v>
      </c>
      <c r="N112" s="380">
        <v>1</v>
      </c>
      <c r="O112" s="317">
        <v>0</v>
      </c>
      <c r="P112" s="378">
        <v>1</v>
      </c>
      <c r="Q112" s="381">
        <v>1</v>
      </c>
      <c r="R112" s="409">
        <v>1</v>
      </c>
      <c r="S112" s="381">
        <v>1</v>
      </c>
      <c r="T112" s="316">
        <v>1</v>
      </c>
      <c r="U112" s="344" t="s">
        <v>1349</v>
      </c>
      <c r="V112" s="329" t="str">
        <f t="shared" si="18"/>
        <v>ü</v>
      </c>
      <c r="W112" s="329" t="str">
        <f t="shared" si="19"/>
        <v/>
      </c>
      <c r="X112" s="329" t="str">
        <f t="shared" si="20"/>
        <v/>
      </c>
      <c r="Y112" s="329" t="str">
        <f t="shared" si="21"/>
        <v/>
      </c>
    </row>
    <row r="113" spans="1:25" ht="27.75" customHeight="1">
      <c r="A113" s="316">
        <f t="shared" si="17"/>
        <v>100</v>
      </c>
      <c r="B113" s="316">
        <v>3</v>
      </c>
      <c r="C113" s="547"/>
      <c r="D113" s="606" t="s">
        <v>466</v>
      </c>
      <c r="E113" s="607">
        <v>3078000</v>
      </c>
      <c r="F113" s="316" t="s">
        <v>1659</v>
      </c>
      <c r="G113" s="317">
        <v>1</v>
      </c>
      <c r="H113" s="378">
        <v>1</v>
      </c>
      <c r="I113" s="378">
        <v>0</v>
      </c>
      <c r="J113" s="378">
        <v>0</v>
      </c>
      <c r="K113" s="378">
        <v>0</v>
      </c>
      <c r="L113" s="317">
        <v>1</v>
      </c>
      <c r="M113" s="378">
        <v>1</v>
      </c>
      <c r="N113" s="380">
        <v>1</v>
      </c>
      <c r="O113" s="317">
        <v>0</v>
      </c>
      <c r="P113" s="378">
        <v>1</v>
      </c>
      <c r="Q113" s="381">
        <v>1</v>
      </c>
      <c r="R113" s="409">
        <v>1</v>
      </c>
      <c r="S113" s="381">
        <v>1</v>
      </c>
      <c r="T113" s="316">
        <v>1</v>
      </c>
      <c r="U113" s="344" t="s">
        <v>1349</v>
      </c>
      <c r="V113" s="329" t="str">
        <f t="shared" si="18"/>
        <v>ü</v>
      </c>
      <c r="W113" s="329" t="str">
        <f t="shared" si="19"/>
        <v/>
      </c>
      <c r="X113" s="329" t="str">
        <f t="shared" si="20"/>
        <v/>
      </c>
      <c r="Y113" s="329" t="str">
        <f t="shared" si="21"/>
        <v/>
      </c>
    </row>
    <row r="114" spans="1:25" ht="27.75" customHeight="1">
      <c r="A114" s="316">
        <f t="shared" si="17"/>
        <v>101</v>
      </c>
      <c r="B114" s="316">
        <v>3</v>
      </c>
      <c r="C114" s="547"/>
      <c r="D114" s="606" t="s">
        <v>467</v>
      </c>
      <c r="E114" s="607">
        <v>2630000</v>
      </c>
      <c r="F114" s="316" t="s">
        <v>1659</v>
      </c>
      <c r="G114" s="317">
        <v>1</v>
      </c>
      <c r="H114" s="378">
        <v>1</v>
      </c>
      <c r="I114" s="378">
        <v>0</v>
      </c>
      <c r="J114" s="378">
        <v>0</v>
      </c>
      <c r="K114" s="378">
        <v>0</v>
      </c>
      <c r="L114" s="317">
        <v>1</v>
      </c>
      <c r="M114" s="378">
        <v>1</v>
      </c>
      <c r="N114" s="380">
        <v>1</v>
      </c>
      <c r="O114" s="317">
        <v>0</v>
      </c>
      <c r="P114" s="378">
        <v>1</v>
      </c>
      <c r="Q114" s="381">
        <v>1</v>
      </c>
      <c r="R114" s="409">
        <v>1</v>
      </c>
      <c r="S114" s="381">
        <v>1</v>
      </c>
      <c r="T114" s="316">
        <v>1</v>
      </c>
      <c r="U114" s="344" t="s">
        <v>1349</v>
      </c>
      <c r="V114" s="329" t="str">
        <f t="shared" si="18"/>
        <v>ü</v>
      </c>
      <c r="W114" s="329" t="str">
        <f t="shared" si="19"/>
        <v/>
      </c>
      <c r="X114" s="329" t="str">
        <f t="shared" si="20"/>
        <v/>
      </c>
      <c r="Y114" s="329" t="str">
        <f t="shared" si="21"/>
        <v/>
      </c>
    </row>
    <row r="115" spans="1:25" ht="27.75" customHeight="1">
      <c r="A115" s="316">
        <f t="shared" si="17"/>
        <v>102</v>
      </c>
      <c r="B115" s="316">
        <v>3</v>
      </c>
      <c r="C115" s="547"/>
      <c r="D115" s="606" t="s">
        <v>468</v>
      </c>
      <c r="E115" s="607">
        <v>2530000</v>
      </c>
      <c r="F115" s="316" t="s">
        <v>1659</v>
      </c>
      <c r="G115" s="317">
        <v>1</v>
      </c>
      <c r="H115" s="378">
        <v>1</v>
      </c>
      <c r="I115" s="378">
        <v>0</v>
      </c>
      <c r="J115" s="378">
        <v>0</v>
      </c>
      <c r="K115" s="378">
        <v>0</v>
      </c>
      <c r="L115" s="317">
        <v>1</v>
      </c>
      <c r="M115" s="378">
        <v>1</v>
      </c>
      <c r="N115" s="380">
        <v>1</v>
      </c>
      <c r="O115" s="317">
        <v>0</v>
      </c>
      <c r="P115" s="378">
        <v>1</v>
      </c>
      <c r="Q115" s="381">
        <v>1</v>
      </c>
      <c r="R115" s="409">
        <v>1</v>
      </c>
      <c r="S115" s="381">
        <v>1</v>
      </c>
      <c r="T115" s="316">
        <v>1</v>
      </c>
      <c r="U115" s="344" t="s">
        <v>1349</v>
      </c>
      <c r="V115" s="329" t="str">
        <f t="shared" si="18"/>
        <v>ü</v>
      </c>
      <c r="W115" s="329" t="str">
        <f t="shared" si="19"/>
        <v/>
      </c>
      <c r="X115" s="329" t="str">
        <f t="shared" si="20"/>
        <v/>
      </c>
      <c r="Y115" s="329" t="str">
        <f t="shared" si="21"/>
        <v/>
      </c>
    </row>
    <row r="116" spans="1:25" ht="27.75" customHeight="1">
      <c r="A116" s="316">
        <f t="shared" si="17"/>
        <v>103</v>
      </c>
      <c r="B116" s="316">
        <v>3</v>
      </c>
      <c r="C116" s="547"/>
      <c r="D116" s="606" t="s">
        <v>469</v>
      </c>
      <c r="E116" s="607">
        <v>11723600</v>
      </c>
      <c r="F116" s="316" t="s">
        <v>1657</v>
      </c>
      <c r="G116" s="317">
        <v>1</v>
      </c>
      <c r="H116" s="378">
        <v>1</v>
      </c>
      <c r="I116" s="378">
        <v>0</v>
      </c>
      <c r="J116" s="378">
        <v>0</v>
      </c>
      <c r="K116" s="380">
        <v>0</v>
      </c>
      <c r="L116" s="317">
        <v>1</v>
      </c>
      <c r="M116" s="378">
        <v>1</v>
      </c>
      <c r="N116" s="380">
        <v>1</v>
      </c>
      <c r="O116" s="317">
        <v>0</v>
      </c>
      <c r="P116" s="378">
        <v>1</v>
      </c>
      <c r="Q116" s="380">
        <v>1</v>
      </c>
      <c r="R116" s="317">
        <v>1</v>
      </c>
      <c r="S116" s="381">
        <v>1</v>
      </c>
      <c r="T116" s="316">
        <v>1</v>
      </c>
      <c r="U116" s="432" t="s">
        <v>351</v>
      </c>
      <c r="V116" s="329" t="str">
        <f t="shared" si="18"/>
        <v/>
      </c>
      <c r="W116" s="329" t="str">
        <f t="shared" si="19"/>
        <v>ü</v>
      </c>
      <c r="X116" s="329" t="str">
        <f t="shared" si="20"/>
        <v/>
      </c>
      <c r="Y116" s="329" t="str">
        <f t="shared" si="21"/>
        <v/>
      </c>
    </row>
    <row r="117" spans="1:25" ht="27.75" customHeight="1">
      <c r="A117" s="316">
        <f t="shared" si="17"/>
        <v>104</v>
      </c>
      <c r="B117" s="316">
        <v>3</v>
      </c>
      <c r="C117" s="547"/>
      <c r="D117" s="606" t="s">
        <v>470</v>
      </c>
      <c r="E117" s="607">
        <v>3500000</v>
      </c>
      <c r="F117" s="316" t="s">
        <v>1658</v>
      </c>
      <c r="G117" s="317">
        <v>1</v>
      </c>
      <c r="H117" s="378">
        <v>0</v>
      </c>
      <c r="I117" s="378">
        <v>0</v>
      </c>
      <c r="J117" s="378">
        <v>0</v>
      </c>
      <c r="K117" s="380">
        <v>0</v>
      </c>
      <c r="L117" s="317">
        <v>1</v>
      </c>
      <c r="M117" s="378">
        <v>1</v>
      </c>
      <c r="N117" s="380">
        <v>1</v>
      </c>
      <c r="O117" s="317">
        <v>0</v>
      </c>
      <c r="P117" s="378">
        <v>1</v>
      </c>
      <c r="Q117" s="380">
        <v>1</v>
      </c>
      <c r="R117" s="317">
        <v>0</v>
      </c>
      <c r="S117" s="381">
        <v>0</v>
      </c>
      <c r="T117" s="316">
        <v>0</v>
      </c>
      <c r="U117" s="344" t="s">
        <v>1654</v>
      </c>
      <c r="V117" s="329" t="str">
        <f t="shared" si="18"/>
        <v/>
      </c>
      <c r="W117" s="329" t="str">
        <f t="shared" si="19"/>
        <v/>
      </c>
      <c r="X117" s="329" t="str">
        <f t="shared" si="20"/>
        <v/>
      </c>
      <c r="Y117" s="329" t="str">
        <f t="shared" si="21"/>
        <v>ü</v>
      </c>
    </row>
    <row r="118" spans="1:25" ht="27.75" customHeight="1">
      <c r="A118" s="316">
        <f t="shared" si="17"/>
        <v>105</v>
      </c>
      <c r="B118" s="316">
        <v>3</v>
      </c>
      <c r="C118" s="547"/>
      <c r="D118" s="606" t="s">
        <v>471</v>
      </c>
      <c r="E118" s="607">
        <v>7470000</v>
      </c>
      <c r="F118" s="316" t="s">
        <v>1659</v>
      </c>
      <c r="G118" s="317">
        <v>1</v>
      </c>
      <c r="H118" s="378">
        <v>1</v>
      </c>
      <c r="I118" s="378">
        <v>0</v>
      </c>
      <c r="J118" s="378">
        <v>0</v>
      </c>
      <c r="K118" s="378">
        <v>0</v>
      </c>
      <c r="L118" s="317">
        <v>1</v>
      </c>
      <c r="M118" s="378">
        <v>1</v>
      </c>
      <c r="N118" s="380">
        <v>1</v>
      </c>
      <c r="O118" s="317">
        <v>0</v>
      </c>
      <c r="P118" s="378">
        <v>1</v>
      </c>
      <c r="Q118" s="381">
        <v>1</v>
      </c>
      <c r="R118" s="409">
        <v>1</v>
      </c>
      <c r="S118" s="381">
        <v>1</v>
      </c>
      <c r="T118" s="316">
        <v>1</v>
      </c>
      <c r="U118" s="344" t="s">
        <v>1349</v>
      </c>
      <c r="V118" s="329" t="str">
        <f t="shared" si="18"/>
        <v>ü</v>
      </c>
      <c r="W118" s="329" t="str">
        <f t="shared" si="19"/>
        <v/>
      </c>
      <c r="X118" s="329" t="str">
        <f t="shared" si="20"/>
        <v/>
      </c>
      <c r="Y118" s="329" t="str">
        <f t="shared" si="21"/>
        <v/>
      </c>
    </row>
    <row r="119" spans="1:25" ht="27.75" customHeight="1">
      <c r="A119" s="316">
        <f t="shared" si="17"/>
        <v>106</v>
      </c>
      <c r="B119" s="316">
        <v>3</v>
      </c>
      <c r="C119" s="547"/>
      <c r="D119" s="610" t="s">
        <v>498</v>
      </c>
      <c r="E119" s="622">
        <v>2500000</v>
      </c>
      <c r="F119" s="612" t="s">
        <v>1658</v>
      </c>
      <c r="G119" s="613">
        <v>0</v>
      </c>
      <c r="H119" s="614">
        <v>0</v>
      </c>
      <c r="I119" s="614">
        <v>0</v>
      </c>
      <c r="J119" s="614">
        <v>0</v>
      </c>
      <c r="K119" s="615">
        <v>0</v>
      </c>
      <c r="L119" s="613">
        <v>0</v>
      </c>
      <c r="M119" s="614">
        <v>0</v>
      </c>
      <c r="N119" s="615">
        <v>0</v>
      </c>
      <c r="O119" s="613">
        <v>0</v>
      </c>
      <c r="P119" s="614">
        <v>0</v>
      </c>
      <c r="Q119" s="615">
        <v>0</v>
      </c>
      <c r="R119" s="613">
        <v>0</v>
      </c>
      <c r="S119" s="616">
        <v>0</v>
      </c>
      <c r="T119" s="612">
        <v>0</v>
      </c>
      <c r="U119" s="344" t="s">
        <v>183</v>
      </c>
      <c r="V119" s="329" t="str">
        <f t="shared" si="18"/>
        <v/>
      </c>
      <c r="W119" s="329" t="str">
        <f t="shared" si="19"/>
        <v/>
      </c>
      <c r="X119" s="329" t="str">
        <f t="shared" si="20"/>
        <v/>
      </c>
      <c r="Y119" s="329" t="str">
        <f t="shared" si="21"/>
        <v>ü</v>
      </c>
    </row>
    <row r="120" spans="1:25" ht="42.75">
      <c r="A120" s="316">
        <f t="shared" si="17"/>
        <v>107</v>
      </c>
      <c r="B120" s="316">
        <v>4</v>
      </c>
      <c r="C120" s="547" t="s">
        <v>472</v>
      </c>
      <c r="D120" s="606" t="s">
        <v>473</v>
      </c>
      <c r="E120" s="607">
        <v>2200000</v>
      </c>
      <c r="F120" s="316" t="s">
        <v>1658</v>
      </c>
      <c r="G120" s="317">
        <v>1</v>
      </c>
      <c r="H120" s="378">
        <v>0</v>
      </c>
      <c r="I120" s="378">
        <v>0</v>
      </c>
      <c r="J120" s="378">
        <v>0</v>
      </c>
      <c r="K120" s="380">
        <v>0</v>
      </c>
      <c r="L120" s="317">
        <v>1</v>
      </c>
      <c r="M120" s="378">
        <v>1</v>
      </c>
      <c r="N120" s="380">
        <v>1</v>
      </c>
      <c r="O120" s="317">
        <v>0</v>
      </c>
      <c r="P120" s="378">
        <v>1</v>
      </c>
      <c r="Q120" s="380">
        <v>1</v>
      </c>
      <c r="R120" s="317">
        <v>0</v>
      </c>
      <c r="S120" s="381">
        <v>0</v>
      </c>
      <c r="T120" s="316">
        <v>0</v>
      </c>
      <c r="U120" s="344" t="s">
        <v>979</v>
      </c>
      <c r="V120" s="329" t="str">
        <f t="shared" si="18"/>
        <v/>
      </c>
      <c r="W120" s="329" t="str">
        <f t="shared" si="19"/>
        <v/>
      </c>
      <c r="X120" s="329" t="str">
        <f t="shared" si="20"/>
        <v/>
      </c>
      <c r="Y120" s="329" t="str">
        <f t="shared" si="21"/>
        <v>ü</v>
      </c>
    </row>
    <row r="121" spans="1:25" ht="27.75" customHeight="1">
      <c r="A121" s="351">
        <f t="shared" si="17"/>
        <v>108</v>
      </c>
      <c r="B121" s="351">
        <v>4</v>
      </c>
      <c r="C121" s="566"/>
      <c r="D121" s="623" t="s">
        <v>474</v>
      </c>
      <c r="E121" s="624">
        <v>5000000</v>
      </c>
      <c r="F121" s="351" t="s">
        <v>1658</v>
      </c>
      <c r="G121" s="439">
        <v>1</v>
      </c>
      <c r="H121" s="440">
        <v>0</v>
      </c>
      <c r="I121" s="440">
        <v>0</v>
      </c>
      <c r="J121" s="440">
        <v>0</v>
      </c>
      <c r="K121" s="436">
        <v>0</v>
      </c>
      <c r="L121" s="439">
        <v>1</v>
      </c>
      <c r="M121" s="440">
        <v>1</v>
      </c>
      <c r="N121" s="436">
        <v>1</v>
      </c>
      <c r="O121" s="439">
        <v>0</v>
      </c>
      <c r="P121" s="440">
        <v>1</v>
      </c>
      <c r="Q121" s="436">
        <v>1</v>
      </c>
      <c r="R121" s="439">
        <v>0</v>
      </c>
      <c r="S121" s="441">
        <v>0</v>
      </c>
      <c r="T121" s="351">
        <v>0</v>
      </c>
      <c r="U121" s="352" t="s">
        <v>979</v>
      </c>
      <c r="V121" s="362" t="str">
        <f t="shared" si="18"/>
        <v/>
      </c>
      <c r="W121" s="362" t="str">
        <f t="shared" si="19"/>
        <v/>
      </c>
      <c r="X121" s="362" t="str">
        <f t="shared" si="20"/>
        <v/>
      </c>
      <c r="Y121" s="362" t="str">
        <f t="shared" si="21"/>
        <v>ü</v>
      </c>
    </row>
    <row r="122" spans="1:25" s="87" customFormat="1">
      <c r="A122" s="55"/>
      <c r="B122" s="55"/>
      <c r="C122" s="84"/>
      <c r="D122" s="85"/>
      <c r="E122" s="86"/>
      <c r="U122" s="84"/>
    </row>
    <row r="123" spans="1:25" s="87" customFormat="1">
      <c r="A123" s="55"/>
      <c r="B123" s="55"/>
      <c r="C123" s="84"/>
      <c r="D123" s="85"/>
      <c r="E123" s="86"/>
      <c r="U123" s="84"/>
    </row>
    <row r="124" spans="1:25" hidden="1">
      <c r="A124" s="61"/>
      <c r="B124" s="61"/>
      <c r="C124" s="62"/>
      <c r="D124" s="63" t="s">
        <v>857</v>
      </c>
      <c r="E124" s="162">
        <f>SUMIF(F$8:F121,"Y",E$8:E121)</f>
        <v>120429860</v>
      </c>
      <c r="F124" s="68">
        <f>COUNTIF(F$8:F121,"Y")</f>
        <v>36</v>
      </c>
      <c r="G124" s="64"/>
      <c r="H124" s="65"/>
      <c r="I124" s="65"/>
      <c r="J124" s="65"/>
      <c r="K124" s="66"/>
      <c r="L124" s="64"/>
      <c r="M124" s="65"/>
      <c r="N124" s="66"/>
      <c r="O124" s="64"/>
      <c r="P124" s="65"/>
      <c r="Q124" s="66"/>
      <c r="R124" s="64"/>
      <c r="S124" s="67"/>
      <c r="T124" s="68"/>
      <c r="U124" s="62"/>
    </row>
    <row r="125" spans="1:25" hidden="1">
      <c r="A125" s="53"/>
      <c r="B125" s="53"/>
      <c r="C125" s="57"/>
      <c r="D125" s="77" t="s">
        <v>858</v>
      </c>
      <c r="E125" s="78">
        <f>SUMIF(F$8:F121,"N",E$8:E121)</f>
        <v>119488450</v>
      </c>
      <c r="F125" s="73">
        <f>COUNTIF(F$8:F121,"N")</f>
        <v>63</v>
      </c>
      <c r="G125" s="69"/>
      <c r="H125" s="70"/>
      <c r="I125" s="70"/>
      <c r="J125" s="70"/>
      <c r="K125" s="71"/>
      <c r="L125" s="69"/>
      <c r="M125" s="70"/>
      <c r="N125" s="71"/>
      <c r="O125" s="69"/>
      <c r="P125" s="70"/>
      <c r="Q125" s="71"/>
      <c r="R125" s="69"/>
      <c r="S125" s="72"/>
      <c r="T125" s="73"/>
      <c r="U125" s="57"/>
    </row>
    <row r="126" spans="1:25" hidden="1">
      <c r="A126" s="53"/>
      <c r="B126" s="53"/>
      <c r="C126" s="57"/>
      <c r="D126" s="77" t="s">
        <v>856</v>
      </c>
      <c r="E126" s="78">
        <f>SUMIF(F$8:F121,"F",E$8:E121)</f>
        <v>106730600</v>
      </c>
      <c r="F126" s="73">
        <f>COUNTIF(F$8:F121,"F")</f>
        <v>9</v>
      </c>
      <c r="G126" s="69"/>
      <c r="H126" s="70"/>
      <c r="I126" s="70"/>
      <c r="J126" s="70"/>
      <c r="K126" s="71"/>
      <c r="L126" s="69"/>
      <c r="M126" s="70"/>
      <c r="N126" s="71"/>
      <c r="O126" s="69"/>
      <c r="P126" s="70"/>
      <c r="Q126" s="71"/>
      <c r="R126" s="69"/>
      <c r="S126" s="72"/>
      <c r="T126" s="73"/>
      <c r="U126" s="57"/>
    </row>
    <row r="127" spans="1:25" hidden="1">
      <c r="A127" s="53"/>
      <c r="B127" s="53"/>
      <c r="C127" s="57"/>
      <c r="D127" s="77" t="s">
        <v>1339</v>
      </c>
      <c r="E127" s="78">
        <f>SUMIF(F$8:F121,"L",E$8:E121)</f>
        <v>0</v>
      </c>
      <c r="F127" s="73">
        <f>COUNTIF(F$8:F121,"L")</f>
        <v>0</v>
      </c>
      <c r="G127" s="69"/>
      <c r="H127" s="70"/>
      <c r="I127" s="70"/>
      <c r="J127" s="70"/>
      <c r="K127" s="71"/>
      <c r="L127" s="69"/>
      <c r="M127" s="70"/>
      <c r="N127" s="71"/>
      <c r="O127" s="69"/>
      <c r="P127" s="70"/>
      <c r="Q127" s="71"/>
      <c r="R127" s="69"/>
      <c r="S127" s="72"/>
      <c r="T127" s="73"/>
      <c r="U127" s="57"/>
    </row>
    <row r="128" spans="1:25" hidden="1">
      <c r="A128" s="53"/>
      <c r="B128" s="53"/>
      <c r="C128" s="57"/>
      <c r="D128" s="79" t="s">
        <v>859</v>
      </c>
      <c r="E128" s="80">
        <f>SUM(E124:E127)</f>
        <v>346648910</v>
      </c>
      <c r="F128" s="81">
        <f>SUM(F124:F127)</f>
        <v>108</v>
      </c>
      <c r="G128" s="69"/>
      <c r="H128" s="70"/>
      <c r="I128" s="70"/>
      <c r="J128" s="70"/>
      <c r="K128" s="71"/>
      <c r="L128" s="69"/>
      <c r="M128" s="70"/>
      <c r="N128" s="71"/>
      <c r="O128" s="69"/>
      <c r="P128" s="70"/>
      <c r="Q128" s="71"/>
      <c r="R128" s="69"/>
      <c r="S128" s="72"/>
      <c r="T128" s="73"/>
      <c r="U128" s="57"/>
    </row>
    <row r="129" spans="1:21" hidden="1">
      <c r="A129" s="53"/>
      <c r="B129" s="53"/>
      <c r="C129" s="57"/>
      <c r="D129" s="63"/>
      <c r="E129" s="82"/>
      <c r="F129" s="68"/>
      <c r="G129" s="69"/>
      <c r="H129" s="70"/>
      <c r="I129" s="70"/>
      <c r="J129" s="70"/>
      <c r="K129" s="71"/>
      <c r="L129" s="69"/>
      <c r="M129" s="70"/>
      <c r="N129" s="71"/>
      <c r="O129" s="69"/>
      <c r="P129" s="70"/>
      <c r="Q129" s="71"/>
      <c r="R129" s="69"/>
      <c r="S129" s="72"/>
      <c r="T129" s="73"/>
      <c r="U129" s="57"/>
    </row>
  </sheetData>
  <mergeCells count="25">
    <mergeCell ref="H6:H7"/>
    <mergeCell ref="G5:K5"/>
    <mergeCell ref="U5:U7"/>
    <mergeCell ref="G6:G7"/>
    <mergeCell ref="I6:I7"/>
    <mergeCell ref="J6:J7"/>
    <mergeCell ref="K6:K7"/>
    <mergeCell ref="P6:P7"/>
    <mergeCell ref="M6:M7"/>
    <mergeCell ref="A5:A7"/>
    <mergeCell ref="C5:C7"/>
    <mergeCell ref="D5:D7"/>
    <mergeCell ref="E5:E7"/>
    <mergeCell ref="F5:F7"/>
    <mergeCell ref="V5:Y5"/>
    <mergeCell ref="R5:S5"/>
    <mergeCell ref="N6:N7"/>
    <mergeCell ref="O6:O7"/>
    <mergeCell ref="T6:T7"/>
    <mergeCell ref="Q6:Q7"/>
    <mergeCell ref="R6:R7"/>
    <mergeCell ref="S6:S7"/>
    <mergeCell ref="L5:N5"/>
    <mergeCell ref="O5:Q5"/>
    <mergeCell ref="L6:L7"/>
  </mergeCells>
  <phoneticPr fontId="7" type="noConversion"/>
  <printOptions horizontalCentered="1"/>
  <pageMargins left="0.35433070866141736" right="0.35433070866141736" top="0.6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</sheetPr>
  <dimension ref="A1:Z72"/>
  <sheetViews>
    <sheetView workbookViewId="0"/>
  </sheetViews>
  <sheetFormatPr defaultColWidth="9" defaultRowHeight="14.25"/>
  <cols>
    <col min="1" max="1" width="5.42578125" style="50" customWidth="1"/>
    <col min="2" max="2" width="5.42578125" style="50" hidden="1" customWidth="1"/>
    <col min="3" max="3" width="52.7109375" style="50" customWidth="1"/>
    <col min="4" max="4" width="61.42578125" style="50" customWidth="1"/>
    <col min="5" max="5" width="11.42578125" style="109" customWidth="1"/>
    <col min="6" max="20" width="4.42578125" style="50" hidden="1" customWidth="1"/>
    <col min="21" max="21" width="32" style="50" hidden="1" customWidth="1"/>
    <col min="22" max="25" width="8" style="50" customWidth="1"/>
    <col min="26" max="26" width="0" style="50" hidden="1" customWidth="1"/>
    <col min="27" max="16384" width="9" style="50"/>
  </cols>
  <sheetData>
    <row r="1" spans="1:26" s="197" customFormat="1" ht="12.75">
      <c r="A1" s="5" t="s">
        <v>870</v>
      </c>
      <c r="B1" s="5"/>
      <c r="E1" s="198"/>
      <c r="F1" s="197" t="s">
        <v>523</v>
      </c>
      <c r="H1" s="197" t="s">
        <v>528</v>
      </c>
    </row>
    <row r="2" spans="1:26" s="197" customFormat="1" ht="12.75">
      <c r="A2" s="5" t="s">
        <v>871</v>
      </c>
      <c r="B2" s="5"/>
      <c r="E2" s="198"/>
      <c r="H2" s="197" t="s">
        <v>60</v>
      </c>
    </row>
    <row r="3" spans="1:26" s="197" customFormat="1" ht="12.75">
      <c r="A3" s="5"/>
      <c r="B3" s="5"/>
      <c r="E3" s="198"/>
      <c r="H3" s="197" t="s">
        <v>61</v>
      </c>
      <c r="N3" s="197" t="s">
        <v>1660</v>
      </c>
    </row>
    <row r="4" spans="1:26" s="197" customFormat="1" ht="12.75">
      <c r="E4" s="198"/>
      <c r="H4" s="197" t="s">
        <v>62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s="49" customFormat="1" ht="28.5">
      <c r="A8" s="169">
        <v>1</v>
      </c>
      <c r="B8" s="169">
        <v>1</v>
      </c>
      <c r="C8" s="170" t="s">
        <v>868</v>
      </c>
      <c r="D8" s="171" t="s">
        <v>63</v>
      </c>
      <c r="E8" s="172">
        <v>6115000</v>
      </c>
      <c r="F8" s="173" t="s">
        <v>1659</v>
      </c>
      <c r="G8" s="173">
        <v>1</v>
      </c>
      <c r="H8" s="173">
        <v>1</v>
      </c>
      <c r="I8" s="173">
        <v>1</v>
      </c>
      <c r="J8" s="173">
        <v>0</v>
      </c>
      <c r="K8" s="173">
        <v>0</v>
      </c>
      <c r="L8" s="173">
        <v>1</v>
      </c>
      <c r="M8" s="173">
        <v>1</v>
      </c>
      <c r="N8" s="173">
        <v>1</v>
      </c>
      <c r="O8" s="173">
        <v>0</v>
      </c>
      <c r="P8" s="173">
        <v>1</v>
      </c>
      <c r="Q8" s="173">
        <v>1</v>
      </c>
      <c r="R8" s="173">
        <v>1</v>
      </c>
      <c r="S8" s="173">
        <v>1</v>
      </c>
      <c r="T8" s="173">
        <v>1</v>
      </c>
      <c r="U8" s="174" t="s">
        <v>1369</v>
      </c>
      <c r="V8" s="175" t="str">
        <f t="shared" ref="V8:V39" si="0">IF($F8="Y",$Z$4,"")</f>
        <v>ü</v>
      </c>
      <c r="W8" s="175" t="str">
        <f t="shared" ref="W8:W39" si="1">IF(F8="F",$Z$4,"")</f>
        <v/>
      </c>
      <c r="X8" s="175" t="str">
        <f t="shared" ref="X8:X39" si="2">IF(F8="L",$Z$4,"")</f>
        <v/>
      </c>
      <c r="Y8" s="175" t="str">
        <f t="shared" ref="Y8:Y39" si="3">IF(F8="N",$Z$4,"")</f>
        <v/>
      </c>
    </row>
    <row r="9" spans="1:26" s="49" customFormat="1" ht="26.25" customHeight="1">
      <c r="A9" s="176">
        <f t="shared" ref="A9:A40" si="4">A8+1</f>
        <v>2</v>
      </c>
      <c r="B9" s="176">
        <v>1</v>
      </c>
      <c r="C9" s="93"/>
      <c r="D9" s="177" t="s">
        <v>64</v>
      </c>
      <c r="E9" s="94">
        <v>25000000</v>
      </c>
      <c r="F9" s="176" t="s">
        <v>1657</v>
      </c>
      <c r="G9" s="176">
        <v>1</v>
      </c>
      <c r="H9" s="176">
        <v>1</v>
      </c>
      <c r="I9" s="176">
        <v>1</v>
      </c>
      <c r="J9" s="176">
        <v>0</v>
      </c>
      <c r="K9" s="176">
        <v>0</v>
      </c>
      <c r="L9" s="176">
        <v>1</v>
      </c>
      <c r="M9" s="176">
        <v>1</v>
      </c>
      <c r="N9" s="176">
        <v>1</v>
      </c>
      <c r="O9" s="176">
        <v>0</v>
      </c>
      <c r="P9" s="176">
        <v>1</v>
      </c>
      <c r="Q9" s="176">
        <v>1</v>
      </c>
      <c r="R9" s="176">
        <v>1</v>
      </c>
      <c r="S9" s="176">
        <v>1</v>
      </c>
      <c r="T9" s="176">
        <v>1</v>
      </c>
      <c r="U9" s="679" t="s">
        <v>724</v>
      </c>
      <c r="V9" s="178" t="str">
        <f t="shared" si="0"/>
        <v/>
      </c>
      <c r="W9" s="178" t="str">
        <f t="shared" si="1"/>
        <v>ü</v>
      </c>
      <c r="X9" s="178" t="str">
        <f t="shared" si="2"/>
        <v/>
      </c>
      <c r="Y9" s="178" t="str">
        <f t="shared" si="3"/>
        <v/>
      </c>
    </row>
    <row r="10" spans="1:26" s="49" customFormat="1" ht="28.5">
      <c r="A10" s="176">
        <f t="shared" si="4"/>
        <v>3</v>
      </c>
      <c r="B10" s="176">
        <v>1</v>
      </c>
      <c r="C10" s="93"/>
      <c r="D10" s="177" t="s">
        <v>65</v>
      </c>
      <c r="E10" s="94">
        <v>11000000</v>
      </c>
      <c r="F10" s="176" t="s">
        <v>1659</v>
      </c>
      <c r="G10" s="176">
        <v>1</v>
      </c>
      <c r="H10" s="176">
        <v>1</v>
      </c>
      <c r="I10" s="176">
        <v>1</v>
      </c>
      <c r="J10" s="176">
        <v>0</v>
      </c>
      <c r="K10" s="176">
        <v>0</v>
      </c>
      <c r="L10" s="176">
        <v>1</v>
      </c>
      <c r="M10" s="176">
        <v>1</v>
      </c>
      <c r="N10" s="176">
        <v>1</v>
      </c>
      <c r="O10" s="176">
        <v>0</v>
      </c>
      <c r="P10" s="176">
        <v>1</v>
      </c>
      <c r="Q10" s="176">
        <v>1</v>
      </c>
      <c r="R10" s="176">
        <v>1</v>
      </c>
      <c r="S10" s="176">
        <v>1</v>
      </c>
      <c r="T10" s="176">
        <v>1</v>
      </c>
      <c r="U10" s="107" t="s">
        <v>200</v>
      </c>
      <c r="V10" s="178" t="str">
        <f t="shared" si="0"/>
        <v>ü</v>
      </c>
      <c r="W10" s="178" t="str">
        <f t="shared" si="1"/>
        <v/>
      </c>
      <c r="X10" s="178" t="str">
        <f t="shared" si="2"/>
        <v/>
      </c>
      <c r="Y10" s="178" t="str">
        <f t="shared" si="3"/>
        <v/>
      </c>
    </row>
    <row r="11" spans="1:26" s="49" customFormat="1" ht="28.5">
      <c r="A11" s="176">
        <f t="shared" si="4"/>
        <v>4</v>
      </c>
      <c r="B11" s="176">
        <v>1</v>
      </c>
      <c r="C11" s="93"/>
      <c r="D11" s="177" t="s">
        <v>66</v>
      </c>
      <c r="E11" s="94">
        <v>6000000</v>
      </c>
      <c r="F11" s="176" t="s">
        <v>1659</v>
      </c>
      <c r="G11" s="176">
        <v>1</v>
      </c>
      <c r="H11" s="176">
        <v>1</v>
      </c>
      <c r="I11" s="176">
        <v>1</v>
      </c>
      <c r="J11" s="176">
        <v>0</v>
      </c>
      <c r="K11" s="176">
        <v>0</v>
      </c>
      <c r="L11" s="176">
        <v>1</v>
      </c>
      <c r="M11" s="176">
        <v>1</v>
      </c>
      <c r="N11" s="176">
        <v>1</v>
      </c>
      <c r="O11" s="176">
        <v>0</v>
      </c>
      <c r="P11" s="176">
        <v>1</v>
      </c>
      <c r="Q11" s="176">
        <v>1</v>
      </c>
      <c r="R11" s="176">
        <v>1</v>
      </c>
      <c r="S11" s="176">
        <v>1</v>
      </c>
      <c r="T11" s="176">
        <v>1</v>
      </c>
      <c r="U11" s="107" t="s">
        <v>201</v>
      </c>
      <c r="V11" s="178" t="str">
        <f t="shared" si="0"/>
        <v>ü</v>
      </c>
      <c r="W11" s="178" t="str">
        <f t="shared" si="1"/>
        <v/>
      </c>
      <c r="X11" s="178" t="str">
        <f t="shared" si="2"/>
        <v/>
      </c>
      <c r="Y11" s="178" t="str">
        <f t="shared" si="3"/>
        <v/>
      </c>
    </row>
    <row r="12" spans="1:26" s="49" customFormat="1" ht="36" customHeight="1">
      <c r="A12" s="176">
        <f t="shared" si="4"/>
        <v>5</v>
      </c>
      <c r="B12" s="176">
        <v>2</v>
      </c>
      <c r="C12" s="96" t="s">
        <v>67</v>
      </c>
      <c r="D12" s="96" t="s">
        <v>68</v>
      </c>
      <c r="E12" s="94">
        <v>1138000</v>
      </c>
      <c r="F12" s="176" t="s">
        <v>1659</v>
      </c>
      <c r="G12" s="176">
        <v>1</v>
      </c>
      <c r="H12" s="176">
        <v>1</v>
      </c>
      <c r="I12" s="176">
        <v>1</v>
      </c>
      <c r="J12" s="176">
        <v>0</v>
      </c>
      <c r="K12" s="176">
        <v>0</v>
      </c>
      <c r="L12" s="176">
        <v>1</v>
      </c>
      <c r="M12" s="176">
        <v>1</v>
      </c>
      <c r="N12" s="176">
        <v>1</v>
      </c>
      <c r="O12" s="176">
        <v>0</v>
      </c>
      <c r="P12" s="176">
        <v>1</v>
      </c>
      <c r="Q12" s="176">
        <v>1</v>
      </c>
      <c r="R12" s="176">
        <v>1</v>
      </c>
      <c r="S12" s="176">
        <v>1</v>
      </c>
      <c r="T12" s="176">
        <v>1</v>
      </c>
      <c r="U12" s="107" t="s">
        <v>1374</v>
      </c>
      <c r="V12" s="178" t="str">
        <f t="shared" si="0"/>
        <v>ü</v>
      </c>
      <c r="W12" s="178" t="str">
        <f t="shared" si="1"/>
        <v/>
      </c>
      <c r="X12" s="178" t="str">
        <f t="shared" si="2"/>
        <v/>
      </c>
      <c r="Y12" s="178" t="str">
        <f t="shared" si="3"/>
        <v/>
      </c>
    </row>
    <row r="13" spans="1:26" s="49" customFormat="1" ht="28.5">
      <c r="A13" s="176">
        <f t="shared" si="4"/>
        <v>6</v>
      </c>
      <c r="B13" s="176">
        <v>3</v>
      </c>
      <c r="C13" s="96" t="s">
        <v>69</v>
      </c>
      <c r="D13" s="96" t="s">
        <v>70</v>
      </c>
      <c r="E13" s="94">
        <v>1100000</v>
      </c>
      <c r="F13" s="176" t="s">
        <v>1658</v>
      </c>
      <c r="G13" s="176">
        <v>1</v>
      </c>
      <c r="H13" s="176">
        <v>0</v>
      </c>
      <c r="I13" s="176">
        <v>0</v>
      </c>
      <c r="J13" s="176">
        <v>0</v>
      </c>
      <c r="K13" s="176">
        <v>0</v>
      </c>
      <c r="L13" s="176">
        <v>1</v>
      </c>
      <c r="M13" s="176">
        <v>1</v>
      </c>
      <c r="N13" s="176">
        <v>1</v>
      </c>
      <c r="O13" s="176">
        <v>0</v>
      </c>
      <c r="P13" s="176">
        <v>1</v>
      </c>
      <c r="Q13" s="176">
        <v>1</v>
      </c>
      <c r="R13" s="176">
        <v>0</v>
      </c>
      <c r="S13" s="176">
        <v>0</v>
      </c>
      <c r="T13" s="176">
        <v>0</v>
      </c>
      <c r="U13" s="107" t="s">
        <v>1398</v>
      </c>
      <c r="V13" s="178" t="str">
        <f t="shared" si="0"/>
        <v/>
      </c>
      <c r="W13" s="178" t="str">
        <f t="shared" si="1"/>
        <v/>
      </c>
      <c r="X13" s="178" t="str">
        <f t="shared" si="2"/>
        <v/>
      </c>
      <c r="Y13" s="178" t="str">
        <f t="shared" si="3"/>
        <v>ü</v>
      </c>
    </row>
    <row r="14" spans="1:26" s="49" customFormat="1" ht="28.5">
      <c r="A14" s="176">
        <f t="shared" si="4"/>
        <v>7</v>
      </c>
      <c r="B14" s="176">
        <v>3</v>
      </c>
      <c r="C14" s="93"/>
      <c r="D14" s="96" t="s">
        <v>71</v>
      </c>
      <c r="E14" s="94">
        <v>1950000</v>
      </c>
      <c r="F14" s="176" t="s">
        <v>1658</v>
      </c>
      <c r="G14" s="176">
        <v>1</v>
      </c>
      <c r="H14" s="176">
        <v>0</v>
      </c>
      <c r="I14" s="176">
        <v>0</v>
      </c>
      <c r="J14" s="176">
        <v>0</v>
      </c>
      <c r="K14" s="176">
        <v>0</v>
      </c>
      <c r="L14" s="176">
        <v>1</v>
      </c>
      <c r="M14" s="176">
        <v>1</v>
      </c>
      <c r="N14" s="176">
        <v>1</v>
      </c>
      <c r="O14" s="176">
        <v>0</v>
      </c>
      <c r="P14" s="176">
        <v>1</v>
      </c>
      <c r="Q14" s="176">
        <v>1</v>
      </c>
      <c r="R14" s="176">
        <v>0</v>
      </c>
      <c r="S14" s="176">
        <v>0</v>
      </c>
      <c r="T14" s="176">
        <v>0</v>
      </c>
      <c r="U14" s="107" t="s">
        <v>1667</v>
      </c>
      <c r="V14" s="178" t="str">
        <f t="shared" si="0"/>
        <v/>
      </c>
      <c r="W14" s="178" t="str">
        <f t="shared" si="1"/>
        <v/>
      </c>
      <c r="X14" s="178" t="str">
        <f t="shared" si="2"/>
        <v/>
      </c>
      <c r="Y14" s="178" t="str">
        <f t="shared" si="3"/>
        <v>ü</v>
      </c>
    </row>
    <row r="15" spans="1:26" s="49" customFormat="1">
      <c r="A15" s="176">
        <f t="shared" si="4"/>
        <v>8</v>
      </c>
      <c r="B15" s="176">
        <v>3</v>
      </c>
      <c r="C15" s="93"/>
      <c r="D15" s="96" t="s">
        <v>72</v>
      </c>
      <c r="E15" s="94">
        <v>8150000</v>
      </c>
      <c r="F15" s="176" t="s">
        <v>1658</v>
      </c>
      <c r="G15" s="176">
        <v>1</v>
      </c>
      <c r="H15" s="176">
        <v>0</v>
      </c>
      <c r="I15" s="176">
        <v>0</v>
      </c>
      <c r="J15" s="176">
        <v>0</v>
      </c>
      <c r="K15" s="176">
        <v>0</v>
      </c>
      <c r="L15" s="176">
        <v>1</v>
      </c>
      <c r="M15" s="176">
        <v>1</v>
      </c>
      <c r="N15" s="176">
        <v>1</v>
      </c>
      <c r="O15" s="176">
        <v>0</v>
      </c>
      <c r="P15" s="176">
        <v>1</v>
      </c>
      <c r="Q15" s="176">
        <v>1</v>
      </c>
      <c r="R15" s="176">
        <v>0</v>
      </c>
      <c r="S15" s="176">
        <v>0</v>
      </c>
      <c r="T15" s="176">
        <v>0</v>
      </c>
      <c r="U15" s="107" t="s">
        <v>1365</v>
      </c>
      <c r="V15" s="178" t="str">
        <f t="shared" si="0"/>
        <v/>
      </c>
      <c r="W15" s="178" t="str">
        <f t="shared" si="1"/>
        <v/>
      </c>
      <c r="X15" s="178" t="str">
        <f t="shared" si="2"/>
        <v/>
      </c>
      <c r="Y15" s="178" t="str">
        <f t="shared" si="3"/>
        <v>ü</v>
      </c>
    </row>
    <row r="16" spans="1:26" s="49" customFormat="1" ht="28.5">
      <c r="A16" s="176">
        <f t="shared" si="4"/>
        <v>9</v>
      </c>
      <c r="B16" s="176">
        <v>3</v>
      </c>
      <c r="C16" s="93"/>
      <c r="D16" s="96" t="s">
        <v>73</v>
      </c>
      <c r="E16" s="94">
        <v>6920000</v>
      </c>
      <c r="F16" s="176" t="s">
        <v>1658</v>
      </c>
      <c r="G16" s="176">
        <v>1</v>
      </c>
      <c r="H16" s="176">
        <v>0</v>
      </c>
      <c r="I16" s="176">
        <v>0</v>
      </c>
      <c r="J16" s="176">
        <v>0</v>
      </c>
      <c r="K16" s="176">
        <v>0</v>
      </c>
      <c r="L16" s="176">
        <v>1</v>
      </c>
      <c r="M16" s="176">
        <v>1</v>
      </c>
      <c r="N16" s="176">
        <v>1</v>
      </c>
      <c r="O16" s="176">
        <v>0</v>
      </c>
      <c r="P16" s="176">
        <v>1</v>
      </c>
      <c r="Q16" s="176">
        <v>1</v>
      </c>
      <c r="R16" s="176">
        <v>0</v>
      </c>
      <c r="S16" s="176">
        <v>0</v>
      </c>
      <c r="T16" s="176">
        <v>0</v>
      </c>
      <c r="U16" s="107" t="s">
        <v>1366</v>
      </c>
      <c r="V16" s="178" t="str">
        <f t="shared" si="0"/>
        <v/>
      </c>
      <c r="W16" s="178" t="str">
        <f t="shared" si="1"/>
        <v/>
      </c>
      <c r="X16" s="178" t="str">
        <f t="shared" si="2"/>
        <v/>
      </c>
      <c r="Y16" s="178" t="str">
        <f t="shared" si="3"/>
        <v>ü</v>
      </c>
    </row>
    <row r="17" spans="1:25" s="49" customFormat="1" ht="28.5">
      <c r="A17" s="176">
        <f t="shared" si="4"/>
        <v>10</v>
      </c>
      <c r="B17" s="176">
        <v>3</v>
      </c>
      <c r="C17" s="93"/>
      <c r="D17" s="179" t="s">
        <v>74</v>
      </c>
      <c r="E17" s="97">
        <v>8000000</v>
      </c>
      <c r="F17" s="180" t="s">
        <v>1658</v>
      </c>
      <c r="G17" s="180">
        <v>0</v>
      </c>
      <c r="H17" s="180">
        <v>0</v>
      </c>
      <c r="I17" s="180">
        <v>0</v>
      </c>
      <c r="J17" s="180">
        <v>0</v>
      </c>
      <c r="K17" s="180">
        <v>0</v>
      </c>
      <c r="L17" s="180">
        <v>0</v>
      </c>
      <c r="M17" s="180">
        <v>0</v>
      </c>
      <c r="N17" s="180">
        <v>0</v>
      </c>
      <c r="O17" s="180">
        <v>0</v>
      </c>
      <c r="P17" s="180">
        <v>0</v>
      </c>
      <c r="Q17" s="180">
        <v>0</v>
      </c>
      <c r="R17" s="180">
        <v>0</v>
      </c>
      <c r="S17" s="180">
        <v>0</v>
      </c>
      <c r="T17" s="180">
        <v>0</v>
      </c>
      <c r="U17" s="181" t="s">
        <v>1675</v>
      </c>
      <c r="V17" s="178" t="str">
        <f t="shared" si="0"/>
        <v/>
      </c>
      <c r="W17" s="178" t="str">
        <f t="shared" si="1"/>
        <v/>
      </c>
      <c r="X17" s="178" t="str">
        <f t="shared" si="2"/>
        <v/>
      </c>
      <c r="Y17" s="178" t="str">
        <f t="shared" si="3"/>
        <v>ü</v>
      </c>
    </row>
    <row r="18" spans="1:25" s="49" customFormat="1" ht="28.5">
      <c r="A18" s="176">
        <f t="shared" si="4"/>
        <v>11</v>
      </c>
      <c r="B18" s="176">
        <v>3</v>
      </c>
      <c r="C18" s="93"/>
      <c r="D18" s="96" t="s">
        <v>75</v>
      </c>
      <c r="E18" s="94">
        <v>6300000</v>
      </c>
      <c r="F18" s="176" t="s">
        <v>1657</v>
      </c>
      <c r="G18" s="176">
        <v>1</v>
      </c>
      <c r="H18" s="176">
        <v>1</v>
      </c>
      <c r="I18" s="176">
        <v>0</v>
      </c>
      <c r="J18" s="176">
        <v>0</v>
      </c>
      <c r="K18" s="176">
        <v>0</v>
      </c>
      <c r="L18" s="176">
        <v>1</v>
      </c>
      <c r="M18" s="176">
        <v>1</v>
      </c>
      <c r="N18" s="176">
        <v>1</v>
      </c>
      <c r="O18" s="176">
        <v>0</v>
      </c>
      <c r="P18" s="176">
        <v>1</v>
      </c>
      <c r="Q18" s="176">
        <v>1</v>
      </c>
      <c r="R18" s="176">
        <v>1</v>
      </c>
      <c r="S18" s="176">
        <v>1</v>
      </c>
      <c r="T18" s="176">
        <v>1</v>
      </c>
      <c r="U18" s="107" t="s">
        <v>1674</v>
      </c>
      <c r="V18" s="178" t="str">
        <f t="shared" si="0"/>
        <v/>
      </c>
      <c r="W18" s="178" t="str">
        <f t="shared" si="1"/>
        <v>ü</v>
      </c>
      <c r="X18" s="178" t="str">
        <f t="shared" si="2"/>
        <v/>
      </c>
      <c r="Y18" s="178" t="str">
        <f t="shared" si="3"/>
        <v/>
      </c>
    </row>
    <row r="19" spans="1:25" s="49" customFormat="1" ht="28.5">
      <c r="A19" s="176">
        <f t="shared" si="4"/>
        <v>12</v>
      </c>
      <c r="B19" s="176">
        <v>3</v>
      </c>
      <c r="C19" s="93"/>
      <c r="D19" s="179" t="s">
        <v>76</v>
      </c>
      <c r="E19" s="97">
        <v>10000000</v>
      </c>
      <c r="F19" s="180" t="s">
        <v>1658</v>
      </c>
      <c r="G19" s="180">
        <v>0</v>
      </c>
      <c r="H19" s="180">
        <v>0</v>
      </c>
      <c r="I19" s="180">
        <v>0</v>
      </c>
      <c r="J19" s="180">
        <v>0</v>
      </c>
      <c r="K19" s="180">
        <v>0</v>
      </c>
      <c r="L19" s="180">
        <v>0</v>
      </c>
      <c r="M19" s="180">
        <v>0</v>
      </c>
      <c r="N19" s="180">
        <v>0</v>
      </c>
      <c r="O19" s="180">
        <v>0</v>
      </c>
      <c r="P19" s="180">
        <v>0</v>
      </c>
      <c r="Q19" s="180">
        <v>0</v>
      </c>
      <c r="R19" s="180">
        <v>0</v>
      </c>
      <c r="S19" s="180">
        <v>0</v>
      </c>
      <c r="T19" s="180">
        <v>0</v>
      </c>
      <c r="U19" s="181" t="s">
        <v>1676</v>
      </c>
      <c r="V19" s="178" t="str">
        <f t="shared" si="0"/>
        <v/>
      </c>
      <c r="W19" s="178" t="str">
        <f t="shared" si="1"/>
        <v/>
      </c>
      <c r="X19" s="178" t="str">
        <f t="shared" si="2"/>
        <v/>
      </c>
      <c r="Y19" s="178" t="str">
        <f t="shared" si="3"/>
        <v>ü</v>
      </c>
    </row>
    <row r="20" spans="1:25" s="49" customFormat="1" ht="28.5">
      <c r="A20" s="176">
        <f t="shared" si="4"/>
        <v>13</v>
      </c>
      <c r="B20" s="176">
        <v>3</v>
      </c>
      <c r="C20" s="93"/>
      <c r="D20" s="96" t="s">
        <v>77</v>
      </c>
      <c r="E20" s="94">
        <v>10000000</v>
      </c>
      <c r="F20" s="176" t="s">
        <v>1657</v>
      </c>
      <c r="G20" s="176">
        <v>1</v>
      </c>
      <c r="H20" s="176">
        <v>1</v>
      </c>
      <c r="I20" s="176">
        <v>0</v>
      </c>
      <c r="J20" s="176">
        <v>0</v>
      </c>
      <c r="K20" s="176">
        <v>0</v>
      </c>
      <c r="L20" s="176">
        <v>1</v>
      </c>
      <c r="M20" s="176">
        <v>1</v>
      </c>
      <c r="N20" s="176">
        <v>1</v>
      </c>
      <c r="O20" s="176">
        <v>0</v>
      </c>
      <c r="P20" s="176">
        <v>1</v>
      </c>
      <c r="Q20" s="176">
        <v>1</v>
      </c>
      <c r="R20" s="176">
        <v>1</v>
      </c>
      <c r="S20" s="176">
        <v>1</v>
      </c>
      <c r="T20" s="176">
        <v>1</v>
      </c>
      <c r="U20" s="107" t="s">
        <v>1367</v>
      </c>
      <c r="V20" s="178" t="str">
        <f t="shared" si="0"/>
        <v/>
      </c>
      <c r="W20" s="178" t="str">
        <f t="shared" si="1"/>
        <v>ü</v>
      </c>
      <c r="X20" s="178" t="str">
        <f t="shared" si="2"/>
        <v/>
      </c>
      <c r="Y20" s="178" t="str">
        <f t="shared" si="3"/>
        <v/>
      </c>
    </row>
    <row r="21" spans="1:25" s="49" customFormat="1" ht="28.5">
      <c r="A21" s="176">
        <f t="shared" si="4"/>
        <v>14</v>
      </c>
      <c r="B21" s="176">
        <v>3</v>
      </c>
      <c r="C21" s="93"/>
      <c r="D21" s="179" t="s">
        <v>78</v>
      </c>
      <c r="E21" s="97">
        <v>3500000</v>
      </c>
      <c r="F21" s="180" t="s">
        <v>1659</v>
      </c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1" t="s">
        <v>1368</v>
      </c>
      <c r="V21" s="178" t="str">
        <f t="shared" si="0"/>
        <v>ü</v>
      </c>
      <c r="W21" s="178" t="str">
        <f t="shared" si="1"/>
        <v/>
      </c>
      <c r="X21" s="178" t="str">
        <f t="shared" si="2"/>
        <v/>
      </c>
      <c r="Y21" s="178" t="str">
        <f t="shared" si="3"/>
        <v/>
      </c>
    </row>
    <row r="22" spans="1:25" s="49" customFormat="1" ht="28.5">
      <c r="A22" s="176">
        <f t="shared" si="4"/>
        <v>15</v>
      </c>
      <c r="B22" s="176">
        <v>3</v>
      </c>
      <c r="C22" s="93"/>
      <c r="D22" s="96" t="s">
        <v>700</v>
      </c>
      <c r="E22" s="94">
        <v>6000000</v>
      </c>
      <c r="F22" s="176" t="s">
        <v>1658</v>
      </c>
      <c r="G22" s="176">
        <v>1</v>
      </c>
      <c r="H22" s="176">
        <v>0</v>
      </c>
      <c r="I22" s="176">
        <v>0</v>
      </c>
      <c r="J22" s="176">
        <v>0</v>
      </c>
      <c r="K22" s="176">
        <v>0</v>
      </c>
      <c r="L22" s="176">
        <v>1</v>
      </c>
      <c r="M22" s="176">
        <v>1</v>
      </c>
      <c r="N22" s="176">
        <v>1</v>
      </c>
      <c r="O22" s="176">
        <v>0</v>
      </c>
      <c r="P22" s="176">
        <v>1</v>
      </c>
      <c r="Q22" s="176">
        <v>1</v>
      </c>
      <c r="R22" s="176">
        <v>0</v>
      </c>
      <c r="S22" s="176">
        <v>0</v>
      </c>
      <c r="T22" s="176">
        <v>0</v>
      </c>
      <c r="U22" s="107" t="s">
        <v>1677</v>
      </c>
      <c r="V22" s="178" t="str">
        <f t="shared" si="0"/>
        <v/>
      </c>
      <c r="W22" s="178" t="str">
        <f t="shared" si="1"/>
        <v/>
      </c>
      <c r="X22" s="178" t="str">
        <f t="shared" si="2"/>
        <v/>
      </c>
      <c r="Y22" s="178" t="str">
        <f t="shared" si="3"/>
        <v>ü</v>
      </c>
    </row>
    <row r="23" spans="1:25" s="49" customFormat="1" ht="28.5">
      <c r="A23" s="176">
        <f t="shared" si="4"/>
        <v>16</v>
      </c>
      <c r="B23" s="176">
        <v>3</v>
      </c>
      <c r="C23" s="93"/>
      <c r="D23" s="96" t="s">
        <v>701</v>
      </c>
      <c r="E23" s="94">
        <v>4880000</v>
      </c>
      <c r="F23" s="176" t="s">
        <v>1658</v>
      </c>
      <c r="G23" s="176">
        <v>1</v>
      </c>
      <c r="H23" s="176">
        <v>0</v>
      </c>
      <c r="I23" s="176">
        <v>0</v>
      </c>
      <c r="J23" s="176">
        <v>0</v>
      </c>
      <c r="K23" s="176">
        <v>0</v>
      </c>
      <c r="L23" s="176">
        <v>1</v>
      </c>
      <c r="M23" s="176">
        <v>1</v>
      </c>
      <c r="N23" s="176">
        <v>1</v>
      </c>
      <c r="O23" s="176">
        <v>0</v>
      </c>
      <c r="P23" s="176">
        <v>1</v>
      </c>
      <c r="Q23" s="176">
        <v>1</v>
      </c>
      <c r="R23" s="176">
        <v>0</v>
      </c>
      <c r="S23" s="176">
        <v>0</v>
      </c>
      <c r="T23" s="176">
        <v>0</v>
      </c>
      <c r="U23" s="107" t="s">
        <v>695</v>
      </c>
      <c r="V23" s="178" t="str">
        <f t="shared" si="0"/>
        <v/>
      </c>
      <c r="W23" s="178" t="str">
        <f t="shared" si="1"/>
        <v/>
      </c>
      <c r="X23" s="178" t="str">
        <f t="shared" si="2"/>
        <v/>
      </c>
      <c r="Y23" s="178" t="str">
        <f t="shared" si="3"/>
        <v>ü</v>
      </c>
    </row>
    <row r="24" spans="1:25" s="49" customFormat="1" ht="28.5">
      <c r="A24" s="176">
        <f t="shared" si="4"/>
        <v>17</v>
      </c>
      <c r="B24" s="176">
        <v>3</v>
      </c>
      <c r="C24" s="93"/>
      <c r="D24" s="96" t="s">
        <v>702</v>
      </c>
      <c r="E24" s="94">
        <v>4200000</v>
      </c>
      <c r="F24" s="176" t="s">
        <v>1658</v>
      </c>
      <c r="G24" s="176">
        <v>1</v>
      </c>
      <c r="H24" s="176">
        <v>0</v>
      </c>
      <c r="I24" s="176">
        <v>0</v>
      </c>
      <c r="J24" s="176">
        <v>0</v>
      </c>
      <c r="K24" s="176">
        <v>0</v>
      </c>
      <c r="L24" s="176">
        <v>1</v>
      </c>
      <c r="M24" s="176">
        <v>1</v>
      </c>
      <c r="N24" s="176">
        <v>1</v>
      </c>
      <c r="O24" s="176">
        <v>0</v>
      </c>
      <c r="P24" s="176">
        <v>1</v>
      </c>
      <c r="Q24" s="176">
        <v>1</v>
      </c>
      <c r="R24" s="176">
        <v>0</v>
      </c>
      <c r="S24" s="176">
        <v>0</v>
      </c>
      <c r="T24" s="176">
        <v>0</v>
      </c>
      <c r="U24" s="107" t="s">
        <v>696</v>
      </c>
      <c r="V24" s="178" t="str">
        <f t="shared" si="0"/>
        <v/>
      </c>
      <c r="W24" s="178" t="str">
        <f t="shared" si="1"/>
        <v/>
      </c>
      <c r="X24" s="178" t="str">
        <f t="shared" si="2"/>
        <v/>
      </c>
      <c r="Y24" s="178" t="str">
        <f t="shared" si="3"/>
        <v>ü</v>
      </c>
    </row>
    <row r="25" spans="1:25" s="49" customFormat="1" ht="28.5">
      <c r="A25" s="176">
        <f t="shared" si="4"/>
        <v>18</v>
      </c>
      <c r="B25" s="176">
        <v>3</v>
      </c>
      <c r="C25" s="93"/>
      <c r="D25" s="96" t="s">
        <v>703</v>
      </c>
      <c r="E25" s="94">
        <v>2000000</v>
      </c>
      <c r="F25" s="176" t="s">
        <v>1658</v>
      </c>
      <c r="G25" s="176">
        <v>1</v>
      </c>
      <c r="H25" s="176">
        <v>0</v>
      </c>
      <c r="I25" s="176">
        <v>0</v>
      </c>
      <c r="J25" s="176">
        <v>0</v>
      </c>
      <c r="K25" s="176">
        <v>0</v>
      </c>
      <c r="L25" s="176">
        <v>1</v>
      </c>
      <c r="M25" s="176">
        <v>1</v>
      </c>
      <c r="N25" s="176">
        <v>1</v>
      </c>
      <c r="O25" s="176">
        <v>0</v>
      </c>
      <c r="P25" s="176">
        <v>1</v>
      </c>
      <c r="Q25" s="176">
        <v>1</v>
      </c>
      <c r="R25" s="176">
        <v>0</v>
      </c>
      <c r="S25" s="176">
        <v>0</v>
      </c>
      <c r="T25" s="176">
        <v>0</v>
      </c>
      <c r="U25" s="107" t="s">
        <v>697</v>
      </c>
      <c r="V25" s="178" t="str">
        <f t="shared" si="0"/>
        <v/>
      </c>
      <c r="W25" s="178" t="str">
        <f t="shared" si="1"/>
        <v/>
      </c>
      <c r="X25" s="178" t="str">
        <f t="shared" si="2"/>
        <v/>
      </c>
      <c r="Y25" s="178" t="str">
        <f t="shared" si="3"/>
        <v>ü</v>
      </c>
    </row>
    <row r="26" spans="1:25" s="49" customFormat="1" ht="28.5">
      <c r="A26" s="176">
        <f t="shared" si="4"/>
        <v>19</v>
      </c>
      <c r="B26" s="176">
        <v>3</v>
      </c>
      <c r="C26" s="93"/>
      <c r="D26" s="96" t="s">
        <v>704</v>
      </c>
      <c r="E26" s="94">
        <v>2874850</v>
      </c>
      <c r="F26" s="176" t="s">
        <v>1657</v>
      </c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07" t="s">
        <v>1400</v>
      </c>
      <c r="V26" s="178" t="str">
        <f t="shared" si="0"/>
        <v/>
      </c>
      <c r="W26" s="178" t="str">
        <f t="shared" si="1"/>
        <v>ü</v>
      </c>
      <c r="X26" s="178" t="str">
        <f t="shared" si="2"/>
        <v/>
      </c>
      <c r="Y26" s="178" t="str">
        <f t="shared" si="3"/>
        <v/>
      </c>
    </row>
    <row r="27" spans="1:25" s="49" customFormat="1" ht="28.5">
      <c r="A27" s="176">
        <f t="shared" si="4"/>
        <v>20</v>
      </c>
      <c r="B27" s="176">
        <v>3</v>
      </c>
      <c r="C27" s="93"/>
      <c r="D27" s="96" t="s">
        <v>705</v>
      </c>
      <c r="E27" s="94">
        <v>5125600</v>
      </c>
      <c r="F27" s="176" t="s">
        <v>1657</v>
      </c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07" t="s">
        <v>1401</v>
      </c>
      <c r="V27" s="178" t="str">
        <f t="shared" si="0"/>
        <v/>
      </c>
      <c r="W27" s="178" t="str">
        <f t="shared" si="1"/>
        <v>ü</v>
      </c>
      <c r="X27" s="178" t="str">
        <f t="shared" si="2"/>
        <v/>
      </c>
      <c r="Y27" s="178" t="str">
        <f t="shared" si="3"/>
        <v/>
      </c>
    </row>
    <row r="28" spans="1:25" s="49" customFormat="1" ht="28.5">
      <c r="A28" s="176">
        <f t="shared" si="4"/>
        <v>21</v>
      </c>
      <c r="B28" s="176">
        <v>3</v>
      </c>
      <c r="C28" s="93"/>
      <c r="D28" s="183" t="s">
        <v>706</v>
      </c>
      <c r="E28" s="97">
        <v>12000000</v>
      </c>
      <c r="F28" s="180" t="s">
        <v>1658</v>
      </c>
      <c r="G28" s="180">
        <v>0</v>
      </c>
      <c r="H28" s="180">
        <v>0</v>
      </c>
      <c r="I28" s="180">
        <v>0</v>
      </c>
      <c r="J28" s="180">
        <v>0</v>
      </c>
      <c r="K28" s="180">
        <v>0</v>
      </c>
      <c r="L28" s="180">
        <v>0</v>
      </c>
      <c r="M28" s="180">
        <v>0</v>
      </c>
      <c r="N28" s="180">
        <v>0</v>
      </c>
      <c r="O28" s="180">
        <v>0</v>
      </c>
      <c r="P28" s="180">
        <v>0</v>
      </c>
      <c r="Q28" s="180">
        <v>0</v>
      </c>
      <c r="R28" s="180">
        <v>0</v>
      </c>
      <c r="S28" s="180">
        <v>0</v>
      </c>
      <c r="T28" s="180">
        <v>0</v>
      </c>
      <c r="U28" s="181" t="s">
        <v>1402</v>
      </c>
      <c r="V28" s="178" t="str">
        <f t="shared" si="0"/>
        <v/>
      </c>
      <c r="W28" s="178" t="str">
        <f t="shared" si="1"/>
        <v/>
      </c>
      <c r="X28" s="178" t="str">
        <f t="shared" si="2"/>
        <v/>
      </c>
      <c r="Y28" s="178" t="str">
        <f t="shared" si="3"/>
        <v>ü</v>
      </c>
    </row>
    <row r="29" spans="1:25" s="49" customFormat="1">
      <c r="A29" s="176">
        <f t="shared" si="4"/>
        <v>22</v>
      </c>
      <c r="B29" s="176">
        <v>3</v>
      </c>
      <c r="C29" s="93"/>
      <c r="D29" s="96" t="s">
        <v>707</v>
      </c>
      <c r="E29" s="94">
        <v>500000</v>
      </c>
      <c r="F29" s="176" t="s">
        <v>1658</v>
      </c>
      <c r="G29" s="176">
        <v>1</v>
      </c>
      <c r="H29" s="176">
        <v>0</v>
      </c>
      <c r="I29" s="176">
        <v>0</v>
      </c>
      <c r="J29" s="176">
        <v>0</v>
      </c>
      <c r="K29" s="176">
        <v>0</v>
      </c>
      <c r="L29" s="176">
        <v>1</v>
      </c>
      <c r="M29" s="176">
        <v>1</v>
      </c>
      <c r="N29" s="176">
        <v>1</v>
      </c>
      <c r="O29" s="176">
        <v>0</v>
      </c>
      <c r="P29" s="176">
        <v>1</v>
      </c>
      <c r="Q29" s="176">
        <v>1</v>
      </c>
      <c r="R29" s="176">
        <v>0</v>
      </c>
      <c r="S29" s="176">
        <v>0</v>
      </c>
      <c r="T29" s="176">
        <v>0</v>
      </c>
      <c r="U29" s="107" t="s">
        <v>1403</v>
      </c>
      <c r="V29" s="178" t="str">
        <f t="shared" si="0"/>
        <v/>
      </c>
      <c r="W29" s="178" t="str">
        <f t="shared" si="1"/>
        <v/>
      </c>
      <c r="X29" s="178" t="str">
        <f t="shared" si="2"/>
        <v/>
      </c>
      <c r="Y29" s="178" t="str">
        <f t="shared" si="3"/>
        <v>ü</v>
      </c>
    </row>
    <row r="30" spans="1:25" s="49" customFormat="1" ht="28.5">
      <c r="A30" s="176">
        <f t="shared" si="4"/>
        <v>23</v>
      </c>
      <c r="B30" s="176">
        <v>3</v>
      </c>
      <c r="C30" s="93"/>
      <c r="D30" s="96" t="s">
        <v>708</v>
      </c>
      <c r="E30" s="94">
        <v>8500000</v>
      </c>
      <c r="F30" s="176" t="s">
        <v>1659</v>
      </c>
      <c r="G30" s="176">
        <v>1</v>
      </c>
      <c r="H30" s="176">
        <v>1</v>
      </c>
      <c r="I30" s="176">
        <v>0</v>
      </c>
      <c r="J30" s="176">
        <v>0</v>
      </c>
      <c r="K30" s="176">
        <v>0</v>
      </c>
      <c r="L30" s="176">
        <v>1</v>
      </c>
      <c r="M30" s="176">
        <v>1</v>
      </c>
      <c r="N30" s="176">
        <v>1</v>
      </c>
      <c r="O30" s="176">
        <v>0</v>
      </c>
      <c r="P30" s="176">
        <v>1</v>
      </c>
      <c r="Q30" s="176">
        <v>1</v>
      </c>
      <c r="R30" s="176">
        <v>1</v>
      </c>
      <c r="S30" s="176">
        <v>1</v>
      </c>
      <c r="T30" s="176">
        <v>1</v>
      </c>
      <c r="U30" s="107" t="s">
        <v>1407</v>
      </c>
      <c r="V30" s="178" t="str">
        <f t="shared" si="0"/>
        <v>ü</v>
      </c>
      <c r="W30" s="178" t="str">
        <f t="shared" si="1"/>
        <v/>
      </c>
      <c r="X30" s="178" t="str">
        <f t="shared" si="2"/>
        <v/>
      </c>
      <c r="Y30" s="178" t="str">
        <f t="shared" si="3"/>
        <v/>
      </c>
    </row>
    <row r="31" spans="1:25" s="49" customFormat="1" ht="28.5">
      <c r="A31" s="176">
        <f t="shared" si="4"/>
        <v>24</v>
      </c>
      <c r="B31" s="176">
        <v>3</v>
      </c>
      <c r="C31" s="93"/>
      <c r="D31" s="96" t="s">
        <v>709</v>
      </c>
      <c r="E31" s="94">
        <v>3000000</v>
      </c>
      <c r="F31" s="176" t="s">
        <v>1657</v>
      </c>
      <c r="G31" s="176">
        <v>1</v>
      </c>
      <c r="H31" s="176">
        <v>1</v>
      </c>
      <c r="I31" s="176">
        <v>0</v>
      </c>
      <c r="J31" s="176">
        <v>0</v>
      </c>
      <c r="K31" s="176">
        <v>0</v>
      </c>
      <c r="L31" s="176">
        <v>1</v>
      </c>
      <c r="M31" s="176">
        <v>1</v>
      </c>
      <c r="N31" s="176">
        <v>1</v>
      </c>
      <c r="O31" s="176">
        <v>0</v>
      </c>
      <c r="P31" s="176">
        <v>1</v>
      </c>
      <c r="Q31" s="176">
        <v>1</v>
      </c>
      <c r="R31" s="176">
        <v>1</v>
      </c>
      <c r="S31" s="176">
        <v>1</v>
      </c>
      <c r="T31" s="176">
        <v>1</v>
      </c>
      <c r="U31" s="107" t="s">
        <v>1406</v>
      </c>
      <c r="V31" s="178" t="str">
        <f t="shared" si="0"/>
        <v/>
      </c>
      <c r="W31" s="178" t="str">
        <f t="shared" si="1"/>
        <v>ü</v>
      </c>
      <c r="X31" s="178" t="str">
        <f t="shared" si="2"/>
        <v/>
      </c>
      <c r="Y31" s="178" t="str">
        <f t="shared" si="3"/>
        <v/>
      </c>
    </row>
    <row r="32" spans="1:25" s="49" customFormat="1" ht="28.5">
      <c r="A32" s="176">
        <f t="shared" si="4"/>
        <v>25</v>
      </c>
      <c r="B32" s="176">
        <v>3</v>
      </c>
      <c r="C32" s="93"/>
      <c r="D32" s="96" t="s">
        <v>710</v>
      </c>
      <c r="E32" s="94">
        <v>1200000</v>
      </c>
      <c r="F32" s="176" t="s">
        <v>1657</v>
      </c>
      <c r="G32" s="176">
        <v>1</v>
      </c>
      <c r="H32" s="176">
        <v>1</v>
      </c>
      <c r="I32" s="176">
        <v>0</v>
      </c>
      <c r="J32" s="176">
        <v>0</v>
      </c>
      <c r="K32" s="176">
        <v>0</v>
      </c>
      <c r="L32" s="176">
        <v>1</v>
      </c>
      <c r="M32" s="176">
        <v>1</v>
      </c>
      <c r="N32" s="176">
        <v>1</v>
      </c>
      <c r="O32" s="176">
        <v>0</v>
      </c>
      <c r="P32" s="176">
        <v>1</v>
      </c>
      <c r="Q32" s="176">
        <v>1</v>
      </c>
      <c r="R32" s="176">
        <v>1</v>
      </c>
      <c r="S32" s="176">
        <v>1</v>
      </c>
      <c r="T32" s="176">
        <v>1</v>
      </c>
      <c r="U32" s="107" t="s">
        <v>1405</v>
      </c>
      <c r="V32" s="178" t="str">
        <f t="shared" si="0"/>
        <v/>
      </c>
      <c r="W32" s="178" t="str">
        <f t="shared" si="1"/>
        <v>ü</v>
      </c>
      <c r="X32" s="178" t="str">
        <f t="shared" si="2"/>
        <v/>
      </c>
      <c r="Y32" s="178" t="str">
        <f t="shared" si="3"/>
        <v/>
      </c>
    </row>
    <row r="33" spans="1:25" s="49" customFormat="1" ht="28.5">
      <c r="A33" s="176">
        <f t="shared" si="4"/>
        <v>26</v>
      </c>
      <c r="B33" s="176">
        <v>3</v>
      </c>
      <c r="C33" s="93"/>
      <c r="D33" s="96" t="s">
        <v>711</v>
      </c>
      <c r="E33" s="94">
        <v>3945000</v>
      </c>
      <c r="F33" s="176" t="s">
        <v>1659</v>
      </c>
      <c r="G33" s="176">
        <v>1</v>
      </c>
      <c r="H33" s="176">
        <v>1</v>
      </c>
      <c r="I33" s="176">
        <v>1</v>
      </c>
      <c r="J33" s="176">
        <v>0</v>
      </c>
      <c r="K33" s="176">
        <v>0</v>
      </c>
      <c r="L33" s="176">
        <v>1</v>
      </c>
      <c r="M33" s="176">
        <v>1</v>
      </c>
      <c r="N33" s="176">
        <v>1</v>
      </c>
      <c r="O33" s="176">
        <v>0</v>
      </c>
      <c r="P33" s="176">
        <v>1</v>
      </c>
      <c r="Q33" s="176">
        <v>1</v>
      </c>
      <c r="R33" s="176">
        <v>1</v>
      </c>
      <c r="S33" s="176">
        <v>1</v>
      </c>
      <c r="T33" s="176">
        <v>1</v>
      </c>
      <c r="U33" s="107" t="s">
        <v>1408</v>
      </c>
      <c r="V33" s="178" t="str">
        <f t="shared" si="0"/>
        <v>ü</v>
      </c>
      <c r="W33" s="178" t="str">
        <f t="shared" si="1"/>
        <v/>
      </c>
      <c r="X33" s="178" t="str">
        <f t="shared" si="2"/>
        <v/>
      </c>
      <c r="Y33" s="178" t="str">
        <f t="shared" si="3"/>
        <v/>
      </c>
    </row>
    <row r="34" spans="1:25" s="49" customFormat="1">
      <c r="A34" s="176">
        <f t="shared" si="4"/>
        <v>27</v>
      </c>
      <c r="B34" s="176">
        <v>3</v>
      </c>
      <c r="C34" s="93"/>
      <c r="D34" s="96" t="s">
        <v>712</v>
      </c>
      <c r="E34" s="94">
        <v>1000000</v>
      </c>
      <c r="F34" s="176" t="s">
        <v>1658</v>
      </c>
      <c r="G34" s="176">
        <v>1</v>
      </c>
      <c r="H34" s="176">
        <v>0</v>
      </c>
      <c r="I34" s="176">
        <v>0</v>
      </c>
      <c r="J34" s="176">
        <v>0</v>
      </c>
      <c r="K34" s="176">
        <v>0</v>
      </c>
      <c r="L34" s="176">
        <v>1</v>
      </c>
      <c r="M34" s="176">
        <v>1</v>
      </c>
      <c r="N34" s="176">
        <v>1</v>
      </c>
      <c r="O34" s="176">
        <v>0</v>
      </c>
      <c r="P34" s="176">
        <v>1</v>
      </c>
      <c r="Q34" s="176">
        <v>1</v>
      </c>
      <c r="R34" s="176">
        <v>0</v>
      </c>
      <c r="S34" s="176">
        <v>0</v>
      </c>
      <c r="T34" s="176">
        <v>0</v>
      </c>
      <c r="U34" s="107" t="s">
        <v>1410</v>
      </c>
      <c r="V34" s="178" t="str">
        <f t="shared" si="0"/>
        <v/>
      </c>
      <c r="W34" s="178" t="str">
        <f t="shared" si="1"/>
        <v/>
      </c>
      <c r="X34" s="178" t="str">
        <f t="shared" si="2"/>
        <v/>
      </c>
      <c r="Y34" s="178" t="str">
        <f t="shared" si="3"/>
        <v>ü</v>
      </c>
    </row>
    <row r="35" spans="1:25" s="49" customFormat="1" ht="28.5">
      <c r="A35" s="176">
        <f t="shared" si="4"/>
        <v>28</v>
      </c>
      <c r="B35" s="176">
        <v>3</v>
      </c>
      <c r="C35" s="93"/>
      <c r="D35" s="179" t="s">
        <v>713</v>
      </c>
      <c r="E35" s="97">
        <v>2000000</v>
      </c>
      <c r="F35" s="180" t="s">
        <v>1658</v>
      </c>
      <c r="G35" s="180">
        <v>0</v>
      </c>
      <c r="H35" s="180">
        <v>0</v>
      </c>
      <c r="I35" s="180">
        <v>0</v>
      </c>
      <c r="J35" s="180">
        <v>0</v>
      </c>
      <c r="K35" s="180">
        <v>0</v>
      </c>
      <c r="L35" s="180">
        <v>0</v>
      </c>
      <c r="M35" s="180">
        <v>0</v>
      </c>
      <c r="N35" s="180">
        <v>0</v>
      </c>
      <c r="O35" s="180">
        <v>0</v>
      </c>
      <c r="P35" s="180">
        <v>0</v>
      </c>
      <c r="Q35" s="180">
        <v>0</v>
      </c>
      <c r="R35" s="180">
        <v>0</v>
      </c>
      <c r="S35" s="180">
        <v>0</v>
      </c>
      <c r="T35" s="180">
        <v>0</v>
      </c>
      <c r="U35" s="181" t="s">
        <v>1415</v>
      </c>
      <c r="V35" s="178" t="str">
        <f t="shared" si="0"/>
        <v/>
      </c>
      <c r="W35" s="178" t="str">
        <f t="shared" si="1"/>
        <v/>
      </c>
      <c r="X35" s="178" t="str">
        <f t="shared" si="2"/>
        <v/>
      </c>
      <c r="Y35" s="178" t="str">
        <f t="shared" si="3"/>
        <v>ü</v>
      </c>
    </row>
    <row r="36" spans="1:25" s="49" customFormat="1" ht="28.5">
      <c r="A36" s="176">
        <f t="shared" si="4"/>
        <v>29</v>
      </c>
      <c r="B36" s="176">
        <v>3</v>
      </c>
      <c r="C36" s="93"/>
      <c r="D36" s="96" t="s">
        <v>714</v>
      </c>
      <c r="E36" s="94">
        <v>3360000</v>
      </c>
      <c r="F36" s="176" t="s">
        <v>1657</v>
      </c>
      <c r="G36" s="176">
        <v>1</v>
      </c>
      <c r="H36" s="176">
        <v>1</v>
      </c>
      <c r="I36" s="176">
        <v>0</v>
      </c>
      <c r="J36" s="176">
        <v>0</v>
      </c>
      <c r="K36" s="176">
        <v>0</v>
      </c>
      <c r="L36" s="176">
        <v>1</v>
      </c>
      <c r="M36" s="176">
        <v>1</v>
      </c>
      <c r="N36" s="176">
        <v>1</v>
      </c>
      <c r="O36" s="176">
        <v>0</v>
      </c>
      <c r="P36" s="176">
        <v>1</v>
      </c>
      <c r="Q36" s="176">
        <v>1</v>
      </c>
      <c r="R36" s="176">
        <v>1</v>
      </c>
      <c r="S36" s="176">
        <v>1</v>
      </c>
      <c r="T36" s="176">
        <v>1</v>
      </c>
      <c r="U36" s="107" t="s">
        <v>476</v>
      </c>
      <c r="V36" s="178" t="str">
        <f t="shared" si="0"/>
        <v/>
      </c>
      <c r="W36" s="178" t="str">
        <f t="shared" si="1"/>
        <v>ü</v>
      </c>
      <c r="X36" s="178" t="str">
        <f t="shared" si="2"/>
        <v/>
      </c>
      <c r="Y36" s="178" t="str">
        <f t="shared" si="3"/>
        <v/>
      </c>
    </row>
    <row r="37" spans="1:25" s="49" customFormat="1">
      <c r="A37" s="176">
        <f t="shared" si="4"/>
        <v>30</v>
      </c>
      <c r="B37" s="176">
        <v>3</v>
      </c>
      <c r="C37" s="93"/>
      <c r="D37" s="96" t="s">
        <v>715</v>
      </c>
      <c r="E37" s="94">
        <v>520000</v>
      </c>
      <c r="F37" s="176" t="s">
        <v>1658</v>
      </c>
      <c r="G37" s="176">
        <v>1</v>
      </c>
      <c r="H37" s="176">
        <v>0</v>
      </c>
      <c r="I37" s="176">
        <v>0</v>
      </c>
      <c r="J37" s="176">
        <v>0</v>
      </c>
      <c r="K37" s="176">
        <v>0</v>
      </c>
      <c r="L37" s="176">
        <v>1</v>
      </c>
      <c r="M37" s="176">
        <v>1</v>
      </c>
      <c r="N37" s="176">
        <v>1</v>
      </c>
      <c r="O37" s="176">
        <v>0</v>
      </c>
      <c r="P37" s="176">
        <v>1</v>
      </c>
      <c r="Q37" s="176">
        <v>1</v>
      </c>
      <c r="R37" s="176">
        <v>0</v>
      </c>
      <c r="S37" s="176">
        <v>0</v>
      </c>
      <c r="T37" s="176">
        <v>0</v>
      </c>
      <c r="U37" s="107" t="s">
        <v>1671</v>
      </c>
      <c r="V37" s="178" t="str">
        <f t="shared" si="0"/>
        <v/>
      </c>
      <c r="W37" s="178" t="str">
        <f t="shared" si="1"/>
        <v/>
      </c>
      <c r="X37" s="178" t="str">
        <f t="shared" si="2"/>
        <v/>
      </c>
      <c r="Y37" s="178" t="str">
        <f t="shared" si="3"/>
        <v>ü</v>
      </c>
    </row>
    <row r="38" spans="1:25" s="49" customFormat="1" ht="28.5">
      <c r="A38" s="176">
        <f t="shared" si="4"/>
        <v>31</v>
      </c>
      <c r="B38" s="176">
        <v>3</v>
      </c>
      <c r="C38" s="93"/>
      <c r="D38" s="96" t="s">
        <v>716</v>
      </c>
      <c r="E38" s="94">
        <v>16000000</v>
      </c>
      <c r="F38" s="176" t="s">
        <v>1659</v>
      </c>
      <c r="G38" s="176">
        <v>1</v>
      </c>
      <c r="H38" s="176">
        <v>1</v>
      </c>
      <c r="I38" s="176">
        <v>1</v>
      </c>
      <c r="J38" s="176">
        <v>0</v>
      </c>
      <c r="K38" s="176">
        <v>0</v>
      </c>
      <c r="L38" s="176">
        <v>1</v>
      </c>
      <c r="M38" s="176">
        <v>1</v>
      </c>
      <c r="N38" s="176">
        <v>1</v>
      </c>
      <c r="O38" s="176">
        <v>0</v>
      </c>
      <c r="P38" s="176">
        <v>1</v>
      </c>
      <c r="Q38" s="176">
        <v>1</v>
      </c>
      <c r="R38" s="176">
        <v>1</v>
      </c>
      <c r="S38" s="176">
        <v>1</v>
      </c>
      <c r="T38" s="176">
        <v>1</v>
      </c>
      <c r="U38" s="107" t="s">
        <v>199</v>
      </c>
      <c r="V38" s="178" t="str">
        <f t="shared" si="0"/>
        <v>ü</v>
      </c>
      <c r="W38" s="178" t="str">
        <f t="shared" si="1"/>
        <v/>
      </c>
      <c r="X38" s="178" t="str">
        <f t="shared" si="2"/>
        <v/>
      </c>
      <c r="Y38" s="178" t="str">
        <f t="shared" si="3"/>
        <v/>
      </c>
    </row>
    <row r="39" spans="1:25" s="49" customFormat="1" ht="28.5">
      <c r="A39" s="176">
        <f t="shared" si="4"/>
        <v>32</v>
      </c>
      <c r="B39" s="176">
        <v>3</v>
      </c>
      <c r="C39" s="93"/>
      <c r="D39" s="96" t="s">
        <v>717</v>
      </c>
      <c r="E39" s="94">
        <v>18456000</v>
      </c>
      <c r="F39" s="176" t="s">
        <v>1658</v>
      </c>
      <c r="G39" s="176">
        <v>1</v>
      </c>
      <c r="H39" s="176">
        <v>0</v>
      </c>
      <c r="I39" s="176">
        <v>0</v>
      </c>
      <c r="J39" s="176">
        <v>0</v>
      </c>
      <c r="K39" s="176">
        <v>0</v>
      </c>
      <c r="L39" s="176">
        <v>1</v>
      </c>
      <c r="M39" s="176">
        <v>1</v>
      </c>
      <c r="N39" s="176">
        <v>1</v>
      </c>
      <c r="O39" s="176">
        <v>0</v>
      </c>
      <c r="P39" s="176">
        <v>1</v>
      </c>
      <c r="Q39" s="176">
        <v>1</v>
      </c>
      <c r="R39" s="176">
        <v>0</v>
      </c>
      <c r="S39" s="176">
        <v>0</v>
      </c>
      <c r="T39" s="176">
        <v>0</v>
      </c>
      <c r="U39" s="107" t="s">
        <v>1669</v>
      </c>
      <c r="V39" s="178" t="str">
        <f t="shared" si="0"/>
        <v/>
      </c>
      <c r="W39" s="178" t="str">
        <f t="shared" si="1"/>
        <v/>
      </c>
      <c r="X39" s="178" t="str">
        <f t="shared" si="2"/>
        <v/>
      </c>
      <c r="Y39" s="178" t="str">
        <f t="shared" si="3"/>
        <v>ü</v>
      </c>
    </row>
    <row r="40" spans="1:25" s="49" customFormat="1" ht="28.5">
      <c r="A40" s="176">
        <f t="shared" si="4"/>
        <v>33</v>
      </c>
      <c r="B40" s="176">
        <v>3</v>
      </c>
      <c r="C40" s="93"/>
      <c r="D40" s="96" t="s">
        <v>718</v>
      </c>
      <c r="E40" s="94">
        <v>5032800</v>
      </c>
      <c r="F40" s="176" t="s">
        <v>1658</v>
      </c>
      <c r="G40" s="176">
        <v>1</v>
      </c>
      <c r="H40" s="176">
        <v>0</v>
      </c>
      <c r="I40" s="176">
        <v>0</v>
      </c>
      <c r="J40" s="176">
        <v>0</v>
      </c>
      <c r="K40" s="176">
        <v>0</v>
      </c>
      <c r="L40" s="176">
        <v>1</v>
      </c>
      <c r="M40" s="176">
        <v>1</v>
      </c>
      <c r="N40" s="176">
        <v>1</v>
      </c>
      <c r="O40" s="176">
        <v>0</v>
      </c>
      <c r="P40" s="176">
        <v>1</v>
      </c>
      <c r="Q40" s="176">
        <v>1</v>
      </c>
      <c r="R40" s="176">
        <v>0</v>
      </c>
      <c r="S40" s="176">
        <v>0</v>
      </c>
      <c r="T40" s="176">
        <v>0</v>
      </c>
      <c r="U40" s="107" t="s">
        <v>478</v>
      </c>
      <c r="V40" s="178" t="str">
        <f t="shared" ref="V40:V63" si="5">IF($F40="Y",$Z$4,"")</f>
        <v/>
      </c>
      <c r="W40" s="178" t="str">
        <f t="shared" ref="W40:W63" si="6">IF(F40="F",$Z$4,"")</f>
        <v/>
      </c>
      <c r="X40" s="178" t="str">
        <f t="shared" ref="X40:X63" si="7">IF(F40="L",$Z$4,"")</f>
        <v/>
      </c>
      <c r="Y40" s="178" t="str">
        <f t="shared" ref="Y40:Y63" si="8">IF(F40="N",$Z$4,"")</f>
        <v>ü</v>
      </c>
    </row>
    <row r="41" spans="1:25" s="49" customFormat="1" ht="42.75">
      <c r="A41" s="176">
        <f t="shared" ref="A41:A63" si="9">A40+1</f>
        <v>34</v>
      </c>
      <c r="B41" s="176">
        <v>4</v>
      </c>
      <c r="C41" s="96" t="s">
        <v>719</v>
      </c>
      <c r="D41" s="96" t="s">
        <v>720</v>
      </c>
      <c r="E41" s="94">
        <v>14000000</v>
      </c>
      <c r="F41" s="184" t="s">
        <v>1658</v>
      </c>
      <c r="G41" s="184">
        <v>1</v>
      </c>
      <c r="H41" s="184">
        <v>0</v>
      </c>
      <c r="I41" s="184">
        <v>0</v>
      </c>
      <c r="J41" s="184">
        <v>0</v>
      </c>
      <c r="K41" s="184">
        <v>0</v>
      </c>
      <c r="L41" s="184">
        <v>1</v>
      </c>
      <c r="M41" s="184">
        <v>1</v>
      </c>
      <c r="N41" s="184">
        <v>0</v>
      </c>
      <c r="O41" s="184">
        <v>0</v>
      </c>
      <c r="P41" s="184">
        <v>1</v>
      </c>
      <c r="Q41" s="184">
        <v>1</v>
      </c>
      <c r="R41" s="184">
        <v>0</v>
      </c>
      <c r="S41" s="184">
        <v>0</v>
      </c>
      <c r="T41" s="184">
        <v>0</v>
      </c>
      <c r="U41" s="185" t="s">
        <v>970</v>
      </c>
      <c r="V41" s="178" t="str">
        <f t="shared" si="5"/>
        <v/>
      </c>
      <c r="W41" s="178" t="str">
        <f t="shared" si="6"/>
        <v/>
      </c>
      <c r="X41" s="178" t="str">
        <f t="shared" si="7"/>
        <v/>
      </c>
      <c r="Y41" s="178" t="str">
        <f t="shared" si="8"/>
        <v>ü</v>
      </c>
    </row>
    <row r="42" spans="1:25" s="49" customFormat="1" ht="42.75">
      <c r="A42" s="176">
        <f t="shared" si="9"/>
        <v>35</v>
      </c>
      <c r="B42" s="176">
        <v>4</v>
      </c>
      <c r="C42" s="93"/>
      <c r="D42" s="96" t="s">
        <v>721</v>
      </c>
      <c r="E42" s="94">
        <v>14000000</v>
      </c>
      <c r="F42" s="176" t="s">
        <v>1659</v>
      </c>
      <c r="G42" s="176">
        <v>1</v>
      </c>
      <c r="H42" s="176">
        <v>1</v>
      </c>
      <c r="I42" s="176">
        <v>0</v>
      </c>
      <c r="J42" s="176">
        <v>0</v>
      </c>
      <c r="K42" s="176">
        <v>0</v>
      </c>
      <c r="L42" s="176">
        <v>1</v>
      </c>
      <c r="M42" s="176">
        <v>1</v>
      </c>
      <c r="N42" s="176">
        <v>1</v>
      </c>
      <c r="O42" s="176">
        <v>0</v>
      </c>
      <c r="P42" s="176">
        <v>1</v>
      </c>
      <c r="Q42" s="176">
        <v>1</v>
      </c>
      <c r="R42" s="176">
        <v>1</v>
      </c>
      <c r="S42" s="176">
        <v>1</v>
      </c>
      <c r="T42" s="176">
        <v>1</v>
      </c>
      <c r="U42" s="107" t="s">
        <v>1370</v>
      </c>
      <c r="V42" s="178" t="str">
        <f t="shared" si="5"/>
        <v>ü</v>
      </c>
      <c r="W42" s="178" t="str">
        <f t="shared" si="6"/>
        <v/>
      </c>
      <c r="X42" s="178" t="str">
        <f t="shared" si="7"/>
        <v/>
      </c>
      <c r="Y42" s="178" t="str">
        <f t="shared" si="8"/>
        <v/>
      </c>
    </row>
    <row r="43" spans="1:25" s="49" customFormat="1" ht="28.5">
      <c r="A43" s="176">
        <f t="shared" si="9"/>
        <v>36</v>
      </c>
      <c r="B43" s="176">
        <v>4</v>
      </c>
      <c r="C43" s="93"/>
      <c r="D43" s="96" t="s">
        <v>1375</v>
      </c>
      <c r="E43" s="94">
        <v>1500000</v>
      </c>
      <c r="F43" s="176" t="s">
        <v>1658</v>
      </c>
      <c r="G43" s="176">
        <v>1</v>
      </c>
      <c r="H43" s="176">
        <v>0</v>
      </c>
      <c r="I43" s="176">
        <v>0</v>
      </c>
      <c r="J43" s="176">
        <v>0</v>
      </c>
      <c r="K43" s="176">
        <v>0</v>
      </c>
      <c r="L43" s="176">
        <v>1</v>
      </c>
      <c r="M43" s="176">
        <v>1</v>
      </c>
      <c r="N43" s="176">
        <v>1</v>
      </c>
      <c r="O43" s="176">
        <v>0</v>
      </c>
      <c r="P43" s="176">
        <v>1</v>
      </c>
      <c r="Q43" s="176">
        <v>1</v>
      </c>
      <c r="R43" s="176">
        <v>0</v>
      </c>
      <c r="S43" s="176">
        <v>0</v>
      </c>
      <c r="T43" s="176">
        <v>0</v>
      </c>
      <c r="U43" s="107" t="s">
        <v>1399</v>
      </c>
      <c r="V43" s="178" t="str">
        <f t="shared" si="5"/>
        <v/>
      </c>
      <c r="W43" s="178" t="str">
        <f t="shared" si="6"/>
        <v/>
      </c>
      <c r="X43" s="178" t="str">
        <f t="shared" si="7"/>
        <v/>
      </c>
      <c r="Y43" s="178" t="str">
        <f t="shared" si="8"/>
        <v>ü</v>
      </c>
    </row>
    <row r="44" spans="1:25" s="49" customFormat="1" ht="28.5">
      <c r="A44" s="176">
        <f t="shared" si="9"/>
        <v>37</v>
      </c>
      <c r="B44" s="176">
        <v>4</v>
      </c>
      <c r="C44" s="93"/>
      <c r="D44" s="179" t="s">
        <v>1376</v>
      </c>
      <c r="E44" s="97">
        <v>1100000</v>
      </c>
      <c r="F44" s="180" t="s">
        <v>1658</v>
      </c>
      <c r="G44" s="180">
        <v>0</v>
      </c>
      <c r="H44" s="180">
        <v>0</v>
      </c>
      <c r="I44" s="180">
        <v>0</v>
      </c>
      <c r="J44" s="180">
        <v>0</v>
      </c>
      <c r="K44" s="180">
        <v>0</v>
      </c>
      <c r="L44" s="180">
        <v>0</v>
      </c>
      <c r="M44" s="180">
        <v>0</v>
      </c>
      <c r="N44" s="180">
        <v>0</v>
      </c>
      <c r="O44" s="180">
        <v>0</v>
      </c>
      <c r="P44" s="180">
        <v>0</v>
      </c>
      <c r="Q44" s="180">
        <v>0</v>
      </c>
      <c r="R44" s="180">
        <v>0</v>
      </c>
      <c r="S44" s="180">
        <v>0</v>
      </c>
      <c r="T44" s="180">
        <v>0</v>
      </c>
      <c r="U44" s="181" t="s">
        <v>1673</v>
      </c>
      <c r="V44" s="178" t="str">
        <f t="shared" si="5"/>
        <v/>
      </c>
      <c r="W44" s="178" t="str">
        <f t="shared" si="6"/>
        <v/>
      </c>
      <c r="X44" s="178" t="str">
        <f t="shared" si="7"/>
        <v/>
      </c>
      <c r="Y44" s="178" t="str">
        <f t="shared" si="8"/>
        <v>ü</v>
      </c>
    </row>
    <row r="45" spans="1:25" s="49" customFormat="1" ht="28.5">
      <c r="A45" s="176">
        <f t="shared" si="9"/>
        <v>38</v>
      </c>
      <c r="B45" s="176">
        <v>4</v>
      </c>
      <c r="C45" s="93"/>
      <c r="D45" s="179" t="s">
        <v>1377</v>
      </c>
      <c r="E45" s="97">
        <v>600000</v>
      </c>
      <c r="F45" s="180" t="s">
        <v>1658</v>
      </c>
      <c r="G45" s="180">
        <v>0</v>
      </c>
      <c r="H45" s="180">
        <v>0</v>
      </c>
      <c r="I45" s="180">
        <v>0</v>
      </c>
      <c r="J45" s="180">
        <v>0</v>
      </c>
      <c r="K45" s="180">
        <v>0</v>
      </c>
      <c r="L45" s="180">
        <v>0</v>
      </c>
      <c r="M45" s="180">
        <v>0</v>
      </c>
      <c r="N45" s="180">
        <v>0</v>
      </c>
      <c r="O45" s="180">
        <v>0</v>
      </c>
      <c r="P45" s="180">
        <v>0</v>
      </c>
      <c r="Q45" s="180">
        <v>0</v>
      </c>
      <c r="R45" s="180">
        <v>0</v>
      </c>
      <c r="S45" s="180">
        <v>0</v>
      </c>
      <c r="T45" s="180">
        <v>0</v>
      </c>
      <c r="U45" s="181" t="s">
        <v>1411</v>
      </c>
      <c r="V45" s="178" t="str">
        <f t="shared" si="5"/>
        <v/>
      </c>
      <c r="W45" s="178" t="str">
        <f t="shared" si="6"/>
        <v/>
      </c>
      <c r="X45" s="178" t="str">
        <f t="shared" si="7"/>
        <v/>
      </c>
      <c r="Y45" s="178" t="str">
        <f t="shared" si="8"/>
        <v>ü</v>
      </c>
    </row>
    <row r="46" spans="1:25" s="49" customFormat="1" ht="28.5">
      <c r="A46" s="176">
        <f t="shared" si="9"/>
        <v>39</v>
      </c>
      <c r="B46" s="176">
        <v>4</v>
      </c>
      <c r="C46" s="93"/>
      <c r="D46" s="96" t="s">
        <v>1378</v>
      </c>
      <c r="E46" s="94">
        <v>10797000</v>
      </c>
      <c r="F46" s="176" t="s">
        <v>1659</v>
      </c>
      <c r="G46" s="176">
        <v>1</v>
      </c>
      <c r="H46" s="176">
        <v>1</v>
      </c>
      <c r="I46" s="176">
        <v>0</v>
      </c>
      <c r="J46" s="176">
        <v>0</v>
      </c>
      <c r="K46" s="176">
        <v>0</v>
      </c>
      <c r="L46" s="176">
        <v>1</v>
      </c>
      <c r="M46" s="176">
        <v>1</v>
      </c>
      <c r="N46" s="176">
        <v>1</v>
      </c>
      <c r="O46" s="176">
        <v>0</v>
      </c>
      <c r="P46" s="176">
        <v>1</v>
      </c>
      <c r="Q46" s="176">
        <v>1</v>
      </c>
      <c r="R46" s="176">
        <v>1</v>
      </c>
      <c r="S46" s="176">
        <v>1</v>
      </c>
      <c r="T46" s="176">
        <v>1</v>
      </c>
      <c r="U46" s="107" t="s">
        <v>1412</v>
      </c>
      <c r="V46" s="178" t="str">
        <f t="shared" si="5"/>
        <v>ü</v>
      </c>
      <c r="W46" s="178" t="str">
        <f t="shared" si="6"/>
        <v/>
      </c>
      <c r="X46" s="178" t="str">
        <f t="shared" si="7"/>
        <v/>
      </c>
      <c r="Y46" s="178" t="str">
        <f t="shared" si="8"/>
        <v/>
      </c>
    </row>
    <row r="47" spans="1:25" s="49" customFormat="1" ht="28.5">
      <c r="A47" s="176">
        <f t="shared" si="9"/>
        <v>40</v>
      </c>
      <c r="B47" s="176">
        <v>4</v>
      </c>
      <c r="C47" s="93"/>
      <c r="D47" s="96" t="s">
        <v>1928</v>
      </c>
      <c r="E47" s="94">
        <v>4600000</v>
      </c>
      <c r="F47" s="176" t="s">
        <v>1659</v>
      </c>
      <c r="G47" s="176">
        <v>1</v>
      </c>
      <c r="H47" s="176">
        <v>1</v>
      </c>
      <c r="I47" s="176">
        <v>0</v>
      </c>
      <c r="J47" s="176">
        <v>0</v>
      </c>
      <c r="K47" s="176">
        <v>0</v>
      </c>
      <c r="L47" s="176">
        <v>1</v>
      </c>
      <c r="M47" s="176">
        <v>1</v>
      </c>
      <c r="N47" s="176">
        <v>1</v>
      </c>
      <c r="O47" s="176">
        <v>0</v>
      </c>
      <c r="P47" s="176">
        <v>1</v>
      </c>
      <c r="Q47" s="176">
        <v>1</v>
      </c>
      <c r="R47" s="176">
        <v>1</v>
      </c>
      <c r="S47" s="176">
        <v>1</v>
      </c>
      <c r="T47" s="176">
        <v>1</v>
      </c>
      <c r="U47" s="107" t="s">
        <v>1413</v>
      </c>
      <c r="V47" s="178" t="str">
        <f t="shared" si="5"/>
        <v>ü</v>
      </c>
      <c r="W47" s="178" t="str">
        <f t="shared" si="6"/>
        <v/>
      </c>
      <c r="X47" s="178" t="str">
        <f t="shared" si="7"/>
        <v/>
      </c>
      <c r="Y47" s="178" t="str">
        <f t="shared" si="8"/>
        <v/>
      </c>
    </row>
    <row r="48" spans="1:25" s="49" customFormat="1">
      <c r="A48" s="176">
        <f t="shared" si="9"/>
        <v>41</v>
      </c>
      <c r="B48" s="176">
        <v>4</v>
      </c>
      <c r="C48" s="93"/>
      <c r="D48" s="96" t="s">
        <v>532</v>
      </c>
      <c r="E48" s="94">
        <v>5115000</v>
      </c>
      <c r="F48" s="176" t="s">
        <v>1659</v>
      </c>
      <c r="G48" s="176">
        <v>1</v>
      </c>
      <c r="H48" s="176">
        <v>1</v>
      </c>
      <c r="I48" s="176">
        <v>0</v>
      </c>
      <c r="J48" s="176">
        <v>0</v>
      </c>
      <c r="K48" s="176">
        <v>0</v>
      </c>
      <c r="L48" s="176">
        <v>1</v>
      </c>
      <c r="M48" s="176">
        <v>1</v>
      </c>
      <c r="N48" s="176">
        <v>1</v>
      </c>
      <c r="O48" s="176">
        <v>0</v>
      </c>
      <c r="P48" s="176">
        <v>1</v>
      </c>
      <c r="Q48" s="176">
        <v>1</v>
      </c>
      <c r="R48" s="176">
        <v>1</v>
      </c>
      <c r="S48" s="176">
        <v>1</v>
      </c>
      <c r="T48" s="176">
        <v>1</v>
      </c>
      <c r="U48" s="107" t="s">
        <v>477</v>
      </c>
      <c r="V48" s="178" t="str">
        <f t="shared" si="5"/>
        <v>ü</v>
      </c>
      <c r="W48" s="178" t="str">
        <f t="shared" si="6"/>
        <v/>
      </c>
      <c r="X48" s="178" t="str">
        <f t="shared" si="7"/>
        <v/>
      </c>
      <c r="Y48" s="178" t="str">
        <f t="shared" si="8"/>
        <v/>
      </c>
    </row>
    <row r="49" spans="1:25" s="49" customFormat="1" ht="28.5">
      <c r="A49" s="176">
        <f t="shared" si="9"/>
        <v>42</v>
      </c>
      <c r="B49" s="176">
        <v>4</v>
      </c>
      <c r="C49" s="93"/>
      <c r="D49" s="96" t="s">
        <v>533</v>
      </c>
      <c r="E49" s="94">
        <v>34642000</v>
      </c>
      <c r="F49" s="176" t="s">
        <v>1659</v>
      </c>
      <c r="G49" s="176">
        <v>1</v>
      </c>
      <c r="H49" s="176">
        <v>1</v>
      </c>
      <c r="I49" s="176">
        <v>0</v>
      </c>
      <c r="J49" s="176">
        <v>0</v>
      </c>
      <c r="K49" s="176">
        <v>0</v>
      </c>
      <c r="L49" s="176">
        <v>1</v>
      </c>
      <c r="M49" s="176">
        <v>1</v>
      </c>
      <c r="N49" s="176">
        <v>1</v>
      </c>
      <c r="O49" s="176">
        <v>0</v>
      </c>
      <c r="P49" s="176">
        <v>1</v>
      </c>
      <c r="Q49" s="176">
        <v>1</v>
      </c>
      <c r="R49" s="176">
        <v>1</v>
      </c>
      <c r="S49" s="176">
        <v>1</v>
      </c>
      <c r="T49" s="176">
        <v>1</v>
      </c>
      <c r="U49" s="107" t="s">
        <v>1668</v>
      </c>
      <c r="V49" s="178" t="str">
        <f t="shared" si="5"/>
        <v>ü</v>
      </c>
      <c r="W49" s="178" t="str">
        <f t="shared" si="6"/>
        <v/>
      </c>
      <c r="X49" s="178" t="str">
        <f t="shared" si="7"/>
        <v/>
      </c>
      <c r="Y49" s="178" t="str">
        <f t="shared" si="8"/>
        <v/>
      </c>
    </row>
    <row r="50" spans="1:25" s="49" customFormat="1" ht="57">
      <c r="A50" s="176">
        <f t="shared" si="9"/>
        <v>43</v>
      </c>
      <c r="B50" s="176">
        <v>4</v>
      </c>
      <c r="C50" s="93"/>
      <c r="D50" s="96" t="s">
        <v>534</v>
      </c>
      <c r="E50" s="100">
        <v>18830000</v>
      </c>
      <c r="F50" s="176" t="s">
        <v>1657</v>
      </c>
      <c r="G50" s="176">
        <v>1</v>
      </c>
      <c r="H50" s="176">
        <v>1</v>
      </c>
      <c r="I50" s="176">
        <v>0</v>
      </c>
      <c r="J50" s="176">
        <v>0</v>
      </c>
      <c r="K50" s="176">
        <v>0</v>
      </c>
      <c r="L50" s="176">
        <v>1</v>
      </c>
      <c r="M50" s="176">
        <v>1</v>
      </c>
      <c r="N50" s="176">
        <v>1</v>
      </c>
      <c r="O50" s="176">
        <v>0</v>
      </c>
      <c r="P50" s="176">
        <v>1</v>
      </c>
      <c r="Q50" s="176">
        <v>1</v>
      </c>
      <c r="R50" s="176">
        <v>1</v>
      </c>
      <c r="S50" s="176">
        <v>1</v>
      </c>
      <c r="T50" s="176">
        <v>1</v>
      </c>
      <c r="U50" s="107" t="s">
        <v>1414</v>
      </c>
      <c r="V50" s="178" t="str">
        <f t="shared" si="5"/>
        <v/>
      </c>
      <c r="W50" s="178" t="str">
        <f t="shared" si="6"/>
        <v>ü</v>
      </c>
      <c r="X50" s="178" t="str">
        <f t="shared" si="7"/>
        <v/>
      </c>
      <c r="Y50" s="178" t="str">
        <f t="shared" si="8"/>
        <v/>
      </c>
    </row>
    <row r="51" spans="1:25" s="49" customFormat="1" ht="28.5">
      <c r="A51" s="176">
        <f t="shared" si="9"/>
        <v>44</v>
      </c>
      <c r="B51" s="176">
        <v>4</v>
      </c>
      <c r="C51" s="93"/>
      <c r="D51" s="96" t="s">
        <v>535</v>
      </c>
      <c r="E51" s="94">
        <v>400000</v>
      </c>
      <c r="F51" s="176" t="s">
        <v>1657</v>
      </c>
      <c r="G51" s="176">
        <v>1</v>
      </c>
      <c r="H51" s="176">
        <v>1</v>
      </c>
      <c r="I51" s="176">
        <v>0</v>
      </c>
      <c r="J51" s="176">
        <v>0</v>
      </c>
      <c r="K51" s="176">
        <v>0</v>
      </c>
      <c r="L51" s="176">
        <v>1</v>
      </c>
      <c r="M51" s="176">
        <v>1</v>
      </c>
      <c r="N51" s="176">
        <v>1</v>
      </c>
      <c r="O51" s="176">
        <v>0</v>
      </c>
      <c r="P51" s="176">
        <v>1</v>
      </c>
      <c r="Q51" s="176">
        <v>1</v>
      </c>
      <c r="R51" s="176">
        <v>1</v>
      </c>
      <c r="S51" s="176">
        <v>1</v>
      </c>
      <c r="T51" s="176">
        <v>1</v>
      </c>
      <c r="U51" s="107" t="s">
        <v>1397</v>
      </c>
      <c r="V51" s="178" t="str">
        <f t="shared" si="5"/>
        <v/>
      </c>
      <c r="W51" s="178" t="str">
        <f t="shared" si="6"/>
        <v>ü</v>
      </c>
      <c r="X51" s="178" t="str">
        <f t="shared" si="7"/>
        <v/>
      </c>
      <c r="Y51" s="178" t="str">
        <f t="shared" si="8"/>
        <v/>
      </c>
    </row>
    <row r="52" spans="1:25" s="49" customFormat="1">
      <c r="A52" s="176">
        <f t="shared" si="9"/>
        <v>45</v>
      </c>
      <c r="B52" s="176">
        <v>4</v>
      </c>
      <c r="C52" s="93"/>
      <c r="D52" s="96" t="s">
        <v>536</v>
      </c>
      <c r="E52" s="94">
        <v>2300000</v>
      </c>
      <c r="F52" s="176" t="s">
        <v>1658</v>
      </c>
      <c r="G52" s="176">
        <v>1</v>
      </c>
      <c r="H52" s="176">
        <v>1</v>
      </c>
      <c r="I52" s="176">
        <v>0</v>
      </c>
      <c r="J52" s="176">
        <v>0</v>
      </c>
      <c r="K52" s="176">
        <v>0</v>
      </c>
      <c r="L52" s="176">
        <v>1</v>
      </c>
      <c r="M52" s="176">
        <v>1</v>
      </c>
      <c r="N52" s="176">
        <v>0</v>
      </c>
      <c r="O52" s="176">
        <v>0</v>
      </c>
      <c r="P52" s="176">
        <v>1</v>
      </c>
      <c r="Q52" s="176">
        <v>1</v>
      </c>
      <c r="R52" s="176">
        <v>0</v>
      </c>
      <c r="S52" s="176">
        <v>0</v>
      </c>
      <c r="T52" s="176">
        <v>0</v>
      </c>
      <c r="U52" s="107" t="s">
        <v>1379</v>
      </c>
      <c r="V52" s="178" t="str">
        <f t="shared" si="5"/>
        <v/>
      </c>
      <c r="W52" s="178" t="str">
        <f t="shared" si="6"/>
        <v/>
      </c>
      <c r="X52" s="178" t="str">
        <f t="shared" si="7"/>
        <v/>
      </c>
      <c r="Y52" s="178" t="str">
        <f t="shared" si="8"/>
        <v>ü</v>
      </c>
    </row>
    <row r="53" spans="1:25" s="49" customFormat="1" ht="42.75">
      <c r="A53" s="176">
        <f t="shared" si="9"/>
        <v>46</v>
      </c>
      <c r="B53" s="176">
        <v>4</v>
      </c>
      <c r="C53" s="93"/>
      <c r="D53" s="96" t="s">
        <v>537</v>
      </c>
      <c r="E53" s="94">
        <v>8440000</v>
      </c>
      <c r="F53" s="176" t="s">
        <v>1657</v>
      </c>
      <c r="G53" s="176">
        <v>1</v>
      </c>
      <c r="H53" s="176">
        <v>1</v>
      </c>
      <c r="I53" s="176">
        <v>0</v>
      </c>
      <c r="J53" s="176">
        <v>0</v>
      </c>
      <c r="K53" s="176">
        <v>0</v>
      </c>
      <c r="L53" s="176">
        <v>1</v>
      </c>
      <c r="M53" s="176">
        <v>1</v>
      </c>
      <c r="N53" s="176">
        <v>1</v>
      </c>
      <c r="O53" s="176">
        <v>0</v>
      </c>
      <c r="P53" s="176">
        <v>1</v>
      </c>
      <c r="Q53" s="176">
        <v>1</v>
      </c>
      <c r="R53" s="176">
        <v>1</v>
      </c>
      <c r="S53" s="176">
        <v>1</v>
      </c>
      <c r="T53" s="176">
        <v>1</v>
      </c>
      <c r="U53" s="107" t="s">
        <v>1670</v>
      </c>
      <c r="V53" s="178" t="str">
        <f t="shared" si="5"/>
        <v/>
      </c>
      <c r="W53" s="178" t="str">
        <f t="shared" si="6"/>
        <v>ü</v>
      </c>
      <c r="X53" s="178" t="str">
        <f t="shared" si="7"/>
        <v/>
      </c>
      <c r="Y53" s="178" t="str">
        <f t="shared" si="8"/>
        <v/>
      </c>
    </row>
    <row r="54" spans="1:25" s="49" customFormat="1" ht="28.5">
      <c r="A54" s="176">
        <f t="shared" si="9"/>
        <v>47</v>
      </c>
      <c r="B54" s="176">
        <v>5</v>
      </c>
      <c r="C54" s="96" t="s">
        <v>538</v>
      </c>
      <c r="D54" s="177" t="s">
        <v>539</v>
      </c>
      <c r="E54" s="100">
        <v>700000</v>
      </c>
      <c r="F54" s="176" t="s">
        <v>1658</v>
      </c>
      <c r="G54" s="176">
        <v>1</v>
      </c>
      <c r="H54" s="176">
        <v>0</v>
      </c>
      <c r="I54" s="176">
        <v>0</v>
      </c>
      <c r="J54" s="176">
        <v>0</v>
      </c>
      <c r="K54" s="176">
        <v>0</v>
      </c>
      <c r="L54" s="176">
        <v>1</v>
      </c>
      <c r="M54" s="176">
        <v>1</v>
      </c>
      <c r="N54" s="176">
        <v>1</v>
      </c>
      <c r="O54" s="176">
        <v>0</v>
      </c>
      <c r="P54" s="176">
        <v>1</v>
      </c>
      <c r="Q54" s="176">
        <v>1</v>
      </c>
      <c r="R54" s="176">
        <v>0</v>
      </c>
      <c r="S54" s="176">
        <v>0</v>
      </c>
      <c r="T54" s="176">
        <v>0</v>
      </c>
      <c r="U54" s="107" t="s">
        <v>1404</v>
      </c>
      <c r="V54" s="178" t="str">
        <f t="shared" si="5"/>
        <v/>
      </c>
      <c r="W54" s="178" t="str">
        <f t="shared" si="6"/>
        <v/>
      </c>
      <c r="X54" s="178" t="str">
        <f t="shared" si="7"/>
        <v/>
      </c>
      <c r="Y54" s="178" t="str">
        <f t="shared" si="8"/>
        <v>ü</v>
      </c>
    </row>
    <row r="55" spans="1:25" s="49" customFormat="1" ht="28.5">
      <c r="A55" s="176">
        <f t="shared" si="9"/>
        <v>48</v>
      </c>
      <c r="B55" s="176">
        <v>6</v>
      </c>
      <c r="C55" s="96" t="s">
        <v>540</v>
      </c>
      <c r="D55" s="96" t="s">
        <v>541</v>
      </c>
      <c r="E55" s="94">
        <v>18238000</v>
      </c>
      <c r="F55" s="176" t="s">
        <v>1659</v>
      </c>
      <c r="G55" s="176">
        <v>1</v>
      </c>
      <c r="H55" s="176">
        <v>1</v>
      </c>
      <c r="I55" s="176">
        <v>0</v>
      </c>
      <c r="J55" s="176">
        <v>0</v>
      </c>
      <c r="K55" s="176">
        <v>0</v>
      </c>
      <c r="L55" s="176">
        <v>1</v>
      </c>
      <c r="M55" s="176">
        <v>1</v>
      </c>
      <c r="N55" s="176">
        <v>1</v>
      </c>
      <c r="O55" s="176">
        <v>0</v>
      </c>
      <c r="P55" s="176">
        <v>1</v>
      </c>
      <c r="Q55" s="176">
        <v>1</v>
      </c>
      <c r="R55" s="176">
        <v>1</v>
      </c>
      <c r="S55" s="176">
        <v>1</v>
      </c>
      <c r="T55" s="176">
        <v>1</v>
      </c>
      <c r="U55" s="185" t="s">
        <v>1371</v>
      </c>
      <c r="V55" s="178" t="str">
        <f t="shared" si="5"/>
        <v>ü</v>
      </c>
      <c r="W55" s="178" t="str">
        <f t="shared" si="6"/>
        <v/>
      </c>
      <c r="X55" s="178" t="str">
        <f t="shared" si="7"/>
        <v/>
      </c>
      <c r="Y55" s="178" t="str">
        <f t="shared" si="8"/>
        <v/>
      </c>
    </row>
    <row r="56" spans="1:25" s="49" customFormat="1" ht="28.5">
      <c r="A56" s="176">
        <f t="shared" si="9"/>
        <v>49</v>
      </c>
      <c r="B56" s="176">
        <v>6</v>
      </c>
      <c r="C56" s="93"/>
      <c r="D56" s="96" t="s">
        <v>542</v>
      </c>
      <c r="E56" s="94">
        <v>25000000</v>
      </c>
      <c r="F56" s="176" t="s">
        <v>1659</v>
      </c>
      <c r="G56" s="176">
        <v>1</v>
      </c>
      <c r="H56" s="176">
        <v>1</v>
      </c>
      <c r="I56" s="176">
        <v>0</v>
      </c>
      <c r="J56" s="176">
        <v>0</v>
      </c>
      <c r="K56" s="176">
        <v>0</v>
      </c>
      <c r="L56" s="176">
        <v>1</v>
      </c>
      <c r="M56" s="176">
        <v>1</v>
      </c>
      <c r="N56" s="176">
        <v>1</v>
      </c>
      <c r="O56" s="176">
        <v>0</v>
      </c>
      <c r="P56" s="176">
        <v>1</v>
      </c>
      <c r="Q56" s="176">
        <v>1</v>
      </c>
      <c r="R56" s="176">
        <v>1</v>
      </c>
      <c r="S56" s="176">
        <v>1</v>
      </c>
      <c r="T56" s="176">
        <v>1</v>
      </c>
      <c r="U56" s="185" t="s">
        <v>1372</v>
      </c>
      <c r="V56" s="178" t="str">
        <f t="shared" si="5"/>
        <v>ü</v>
      </c>
      <c r="W56" s="178" t="str">
        <f t="shared" si="6"/>
        <v/>
      </c>
      <c r="X56" s="178" t="str">
        <f t="shared" si="7"/>
        <v/>
      </c>
      <c r="Y56" s="178" t="str">
        <f t="shared" si="8"/>
        <v/>
      </c>
    </row>
    <row r="57" spans="1:25" s="49" customFormat="1" ht="28.5">
      <c r="A57" s="176">
        <f t="shared" si="9"/>
        <v>50</v>
      </c>
      <c r="B57" s="176">
        <v>6</v>
      </c>
      <c r="C57" s="93"/>
      <c r="D57" s="96" t="s">
        <v>543</v>
      </c>
      <c r="E57" s="94">
        <v>6150000</v>
      </c>
      <c r="F57" s="176" t="s">
        <v>1659</v>
      </c>
      <c r="G57" s="176">
        <v>1</v>
      </c>
      <c r="H57" s="176">
        <v>1</v>
      </c>
      <c r="I57" s="176">
        <v>0</v>
      </c>
      <c r="J57" s="176">
        <v>0</v>
      </c>
      <c r="K57" s="176">
        <v>0</v>
      </c>
      <c r="L57" s="176">
        <v>1</v>
      </c>
      <c r="M57" s="176">
        <v>1</v>
      </c>
      <c r="N57" s="176">
        <v>1</v>
      </c>
      <c r="O57" s="176">
        <v>0</v>
      </c>
      <c r="P57" s="176">
        <v>1</v>
      </c>
      <c r="Q57" s="176">
        <v>1</v>
      </c>
      <c r="R57" s="176">
        <v>1</v>
      </c>
      <c r="S57" s="176">
        <v>1</v>
      </c>
      <c r="T57" s="176">
        <v>1</v>
      </c>
      <c r="U57" s="185" t="s">
        <v>1373</v>
      </c>
      <c r="V57" s="178" t="str">
        <f t="shared" si="5"/>
        <v>ü</v>
      </c>
      <c r="W57" s="178" t="str">
        <f t="shared" si="6"/>
        <v/>
      </c>
      <c r="X57" s="178" t="str">
        <f t="shared" si="7"/>
        <v/>
      </c>
      <c r="Y57" s="178" t="str">
        <f t="shared" si="8"/>
        <v/>
      </c>
    </row>
    <row r="58" spans="1:25" s="49" customFormat="1" ht="28.5">
      <c r="A58" s="176">
        <f t="shared" si="9"/>
        <v>51</v>
      </c>
      <c r="B58" s="176">
        <v>6</v>
      </c>
      <c r="C58" s="93"/>
      <c r="D58" s="96" t="s">
        <v>544</v>
      </c>
      <c r="E58" s="94">
        <v>12000000</v>
      </c>
      <c r="F58" s="176" t="s">
        <v>1659</v>
      </c>
      <c r="G58" s="176">
        <v>1</v>
      </c>
      <c r="H58" s="176">
        <v>1</v>
      </c>
      <c r="I58" s="176">
        <v>1</v>
      </c>
      <c r="J58" s="176">
        <v>0</v>
      </c>
      <c r="K58" s="176">
        <v>0</v>
      </c>
      <c r="L58" s="176">
        <v>1</v>
      </c>
      <c r="M58" s="176">
        <v>1</v>
      </c>
      <c r="N58" s="176">
        <v>1</v>
      </c>
      <c r="O58" s="176">
        <v>0</v>
      </c>
      <c r="P58" s="176">
        <v>1</v>
      </c>
      <c r="Q58" s="176">
        <v>1</v>
      </c>
      <c r="R58" s="176">
        <v>1</v>
      </c>
      <c r="S58" s="176">
        <v>1</v>
      </c>
      <c r="T58" s="176">
        <v>1</v>
      </c>
      <c r="U58" s="185" t="s">
        <v>1409</v>
      </c>
      <c r="V58" s="178" t="str">
        <f t="shared" si="5"/>
        <v>ü</v>
      </c>
      <c r="W58" s="178" t="str">
        <f t="shared" si="6"/>
        <v/>
      </c>
      <c r="X58" s="178" t="str">
        <f t="shared" si="7"/>
        <v/>
      </c>
      <c r="Y58" s="178" t="str">
        <f t="shared" si="8"/>
        <v/>
      </c>
    </row>
    <row r="59" spans="1:25" s="49" customFormat="1">
      <c r="A59" s="176">
        <f t="shared" si="9"/>
        <v>52</v>
      </c>
      <c r="B59" s="176">
        <v>6</v>
      </c>
      <c r="C59" s="93"/>
      <c r="D59" s="96" t="s">
        <v>545</v>
      </c>
      <c r="E59" s="94">
        <v>6000000</v>
      </c>
      <c r="F59" s="176" t="s">
        <v>1659</v>
      </c>
      <c r="G59" s="176">
        <v>1</v>
      </c>
      <c r="H59" s="176">
        <v>1</v>
      </c>
      <c r="I59" s="176">
        <v>0</v>
      </c>
      <c r="J59" s="176">
        <v>0</v>
      </c>
      <c r="K59" s="176">
        <v>0</v>
      </c>
      <c r="L59" s="176">
        <v>1</v>
      </c>
      <c r="M59" s="176">
        <v>1</v>
      </c>
      <c r="N59" s="176">
        <v>1</v>
      </c>
      <c r="O59" s="176">
        <v>0</v>
      </c>
      <c r="P59" s="176">
        <v>1</v>
      </c>
      <c r="Q59" s="176">
        <v>1</v>
      </c>
      <c r="R59" s="176">
        <v>1</v>
      </c>
      <c r="S59" s="176">
        <v>1</v>
      </c>
      <c r="T59" s="176">
        <v>1</v>
      </c>
      <c r="U59" s="185" t="s">
        <v>1416</v>
      </c>
      <c r="V59" s="178" t="str">
        <f t="shared" si="5"/>
        <v>ü</v>
      </c>
      <c r="W59" s="178" t="str">
        <f t="shared" si="6"/>
        <v/>
      </c>
      <c r="X59" s="178" t="str">
        <f t="shared" si="7"/>
        <v/>
      </c>
      <c r="Y59" s="178" t="str">
        <f t="shared" si="8"/>
        <v/>
      </c>
    </row>
    <row r="60" spans="1:25" s="49" customFormat="1" ht="42.75">
      <c r="A60" s="176">
        <f t="shared" si="9"/>
        <v>53</v>
      </c>
      <c r="B60" s="176">
        <v>6</v>
      </c>
      <c r="C60" s="93"/>
      <c r="D60" s="96" t="s">
        <v>546</v>
      </c>
      <c r="E60" s="94">
        <v>1600000</v>
      </c>
      <c r="F60" s="176" t="s">
        <v>1658</v>
      </c>
      <c r="G60" s="176">
        <v>1</v>
      </c>
      <c r="H60" s="176">
        <v>0</v>
      </c>
      <c r="I60" s="176">
        <v>0</v>
      </c>
      <c r="J60" s="176">
        <v>0</v>
      </c>
      <c r="K60" s="176">
        <v>0</v>
      </c>
      <c r="L60" s="176">
        <v>1</v>
      </c>
      <c r="M60" s="176">
        <v>1</v>
      </c>
      <c r="N60" s="176">
        <v>1</v>
      </c>
      <c r="O60" s="176">
        <v>0</v>
      </c>
      <c r="P60" s="176">
        <v>1</v>
      </c>
      <c r="Q60" s="176">
        <v>1</v>
      </c>
      <c r="R60" s="176">
        <v>0</v>
      </c>
      <c r="S60" s="176">
        <v>0</v>
      </c>
      <c r="T60" s="176">
        <v>0</v>
      </c>
      <c r="U60" s="107" t="s">
        <v>1417</v>
      </c>
      <c r="V60" s="178" t="str">
        <f t="shared" si="5"/>
        <v/>
      </c>
      <c r="W60" s="178" t="str">
        <f t="shared" si="6"/>
        <v/>
      </c>
      <c r="X60" s="178" t="str">
        <f t="shared" si="7"/>
        <v/>
      </c>
      <c r="Y60" s="178" t="str">
        <f t="shared" si="8"/>
        <v>ü</v>
      </c>
    </row>
    <row r="61" spans="1:25" s="49" customFormat="1" ht="28.5">
      <c r="A61" s="176">
        <f t="shared" si="9"/>
        <v>54</v>
      </c>
      <c r="B61" s="176">
        <v>6</v>
      </c>
      <c r="C61" s="93"/>
      <c r="D61" s="96" t="s">
        <v>547</v>
      </c>
      <c r="E61" s="94">
        <v>7600000</v>
      </c>
      <c r="F61" s="176" t="s">
        <v>1659</v>
      </c>
      <c r="G61" s="176">
        <v>1</v>
      </c>
      <c r="H61" s="176">
        <v>1</v>
      </c>
      <c r="I61" s="176">
        <v>0</v>
      </c>
      <c r="J61" s="176">
        <v>0</v>
      </c>
      <c r="K61" s="176">
        <v>0</v>
      </c>
      <c r="L61" s="176">
        <v>1</v>
      </c>
      <c r="M61" s="176">
        <v>1</v>
      </c>
      <c r="N61" s="176">
        <v>1</v>
      </c>
      <c r="O61" s="176">
        <v>0</v>
      </c>
      <c r="P61" s="176">
        <v>1</v>
      </c>
      <c r="Q61" s="176">
        <v>1</v>
      </c>
      <c r="R61" s="176">
        <v>1</v>
      </c>
      <c r="S61" s="176">
        <v>1</v>
      </c>
      <c r="T61" s="176">
        <v>1</v>
      </c>
      <c r="U61" s="185" t="s">
        <v>198</v>
      </c>
      <c r="V61" s="178" t="str">
        <f t="shared" si="5"/>
        <v>ü</v>
      </c>
      <c r="W61" s="178" t="str">
        <f t="shared" si="6"/>
        <v/>
      </c>
      <c r="X61" s="178" t="str">
        <f t="shared" si="7"/>
        <v/>
      </c>
      <c r="Y61" s="178" t="str">
        <f t="shared" si="8"/>
        <v/>
      </c>
    </row>
    <row r="62" spans="1:25" s="49" customFormat="1" ht="28.5">
      <c r="A62" s="176">
        <f t="shared" si="9"/>
        <v>55</v>
      </c>
      <c r="B62" s="176">
        <v>6</v>
      </c>
      <c r="C62" s="93"/>
      <c r="D62" s="96" t="s">
        <v>548</v>
      </c>
      <c r="E62" s="94">
        <v>22980000</v>
      </c>
      <c r="F62" s="176" t="s">
        <v>1659</v>
      </c>
      <c r="G62" s="176">
        <v>1</v>
      </c>
      <c r="H62" s="176">
        <v>1</v>
      </c>
      <c r="I62" s="176">
        <v>0</v>
      </c>
      <c r="J62" s="176">
        <v>0</v>
      </c>
      <c r="K62" s="176">
        <v>0</v>
      </c>
      <c r="L62" s="176">
        <v>1</v>
      </c>
      <c r="M62" s="176">
        <v>1</v>
      </c>
      <c r="N62" s="176">
        <v>1</v>
      </c>
      <c r="O62" s="176">
        <v>0</v>
      </c>
      <c r="P62" s="176">
        <v>1</v>
      </c>
      <c r="Q62" s="176">
        <v>1</v>
      </c>
      <c r="R62" s="176">
        <v>1</v>
      </c>
      <c r="S62" s="176">
        <v>1</v>
      </c>
      <c r="T62" s="176">
        <v>1</v>
      </c>
      <c r="U62" s="185" t="s">
        <v>1666</v>
      </c>
      <c r="V62" s="178" t="str">
        <f t="shared" si="5"/>
        <v>ü</v>
      </c>
      <c r="W62" s="178" t="str">
        <f t="shared" si="6"/>
        <v/>
      </c>
      <c r="X62" s="178" t="str">
        <f t="shared" si="7"/>
        <v/>
      </c>
      <c r="Y62" s="178" t="str">
        <f t="shared" si="8"/>
        <v/>
      </c>
    </row>
    <row r="63" spans="1:25" s="49" customFormat="1" ht="28.5">
      <c r="A63" s="186">
        <f t="shared" si="9"/>
        <v>56</v>
      </c>
      <c r="B63" s="186">
        <v>6</v>
      </c>
      <c r="C63" s="101"/>
      <c r="D63" s="187" t="s">
        <v>549</v>
      </c>
      <c r="E63" s="102">
        <v>1500000</v>
      </c>
      <c r="F63" s="186" t="s">
        <v>1658</v>
      </c>
      <c r="G63" s="186">
        <v>1</v>
      </c>
      <c r="H63" s="186">
        <v>0</v>
      </c>
      <c r="I63" s="186">
        <v>0</v>
      </c>
      <c r="J63" s="186">
        <v>0</v>
      </c>
      <c r="K63" s="186">
        <v>0</v>
      </c>
      <c r="L63" s="186">
        <v>1</v>
      </c>
      <c r="M63" s="186">
        <v>1</v>
      </c>
      <c r="N63" s="186">
        <v>1</v>
      </c>
      <c r="O63" s="186">
        <v>0</v>
      </c>
      <c r="P63" s="186">
        <v>1</v>
      </c>
      <c r="Q63" s="186">
        <v>1</v>
      </c>
      <c r="R63" s="186">
        <v>0</v>
      </c>
      <c r="S63" s="186">
        <v>0</v>
      </c>
      <c r="T63" s="186">
        <v>0</v>
      </c>
      <c r="U63" s="101" t="s">
        <v>1672</v>
      </c>
      <c r="V63" s="188" t="str">
        <f t="shared" si="5"/>
        <v/>
      </c>
      <c r="W63" s="188" t="str">
        <f t="shared" si="6"/>
        <v/>
      </c>
      <c r="X63" s="188" t="str">
        <f t="shared" si="7"/>
        <v/>
      </c>
      <c r="Y63" s="188" t="str">
        <f t="shared" si="8"/>
        <v>ü</v>
      </c>
    </row>
    <row r="64" spans="1:25" s="166" customFormat="1">
      <c r="A64" s="55"/>
      <c r="B64" s="55"/>
      <c r="C64" s="84"/>
      <c r="D64" s="164"/>
      <c r="E64" s="165"/>
      <c r="U64" s="167"/>
    </row>
    <row r="65" spans="1:21" s="166" customFormat="1" hidden="1">
      <c r="A65" s="168"/>
      <c r="B65" s="168"/>
      <c r="C65" s="167"/>
      <c r="D65" s="164"/>
      <c r="E65" s="165"/>
      <c r="U65" s="167"/>
    </row>
    <row r="66" spans="1:21" s="49" customFormat="1" hidden="1">
      <c r="A66" s="108"/>
      <c r="B66" s="103"/>
      <c r="C66" s="161"/>
      <c r="D66" s="63" t="s">
        <v>857</v>
      </c>
      <c r="E66" s="162">
        <f>SUMIF(F$8:F63,"Y",E$8:E63)</f>
        <v>223320000</v>
      </c>
      <c r="F66" s="68">
        <f>COUNTIF(F$8:F63,"Y")</f>
        <v>20</v>
      </c>
      <c r="G66" s="64"/>
      <c r="H66" s="65"/>
      <c r="I66" s="65"/>
      <c r="J66" s="65"/>
      <c r="K66" s="65"/>
      <c r="L66" s="64"/>
      <c r="M66" s="65"/>
      <c r="N66" s="66"/>
      <c r="O66" s="64"/>
      <c r="P66" s="65"/>
      <c r="Q66" s="67"/>
      <c r="R66" s="98"/>
      <c r="S66" s="67"/>
      <c r="T66" s="163"/>
      <c r="U66" s="62"/>
    </row>
    <row r="67" spans="1:21" s="49" customFormat="1" hidden="1">
      <c r="A67" s="54"/>
      <c r="B67" s="95"/>
      <c r="C67" s="107"/>
      <c r="D67" s="77" t="s">
        <v>858</v>
      </c>
      <c r="E67" s="78">
        <f>SUMIF(F$8:F63,"N",E$8:E63)</f>
        <v>116008800</v>
      </c>
      <c r="F67" s="73">
        <f>COUNTIF(F$8:F63,"N")</f>
        <v>25</v>
      </c>
      <c r="G67" s="69"/>
      <c r="H67" s="70"/>
      <c r="I67" s="70"/>
      <c r="J67" s="70"/>
      <c r="K67" s="71"/>
      <c r="L67" s="69"/>
      <c r="M67" s="70"/>
      <c r="N67" s="71"/>
      <c r="O67" s="69"/>
      <c r="P67" s="70"/>
      <c r="Q67" s="71"/>
      <c r="R67" s="69"/>
      <c r="S67" s="72"/>
      <c r="T67" s="71"/>
      <c r="U67" s="57"/>
    </row>
    <row r="68" spans="1:21" s="49" customFormat="1" hidden="1">
      <c r="A68" s="54"/>
      <c r="B68" s="95"/>
      <c r="C68" s="107"/>
      <c r="D68" s="77" t="s">
        <v>856</v>
      </c>
      <c r="E68" s="78">
        <f>SUMIF(F$8:F63,"F",E$8:E63)</f>
        <v>84530450</v>
      </c>
      <c r="F68" s="73">
        <f>COUNTIF(F$8:F63,"F")</f>
        <v>11</v>
      </c>
      <c r="G68" s="69"/>
      <c r="H68" s="70"/>
      <c r="I68" s="70"/>
      <c r="J68" s="70"/>
      <c r="K68" s="70"/>
      <c r="L68" s="69"/>
      <c r="M68" s="70"/>
      <c r="N68" s="71"/>
      <c r="O68" s="69"/>
      <c r="P68" s="70"/>
      <c r="Q68" s="72"/>
      <c r="R68" s="106"/>
      <c r="S68" s="72"/>
      <c r="T68" s="99"/>
      <c r="U68" s="57"/>
    </row>
    <row r="69" spans="1:21" s="49" customFormat="1" hidden="1">
      <c r="A69" s="54"/>
      <c r="B69" s="95"/>
      <c r="C69" s="107"/>
      <c r="D69" s="77" t="s">
        <v>1339</v>
      </c>
      <c r="E69" s="78">
        <f>SUMIF(F$8:F63,"L",E$8:E63)</f>
        <v>0</v>
      </c>
      <c r="F69" s="73">
        <f>COUNTIF(F$8:F63,"L")</f>
        <v>0</v>
      </c>
      <c r="G69" s="69"/>
      <c r="H69" s="70"/>
      <c r="I69" s="70"/>
      <c r="J69" s="70"/>
      <c r="K69" s="71"/>
      <c r="L69" s="69"/>
      <c r="M69" s="70"/>
      <c r="N69" s="71"/>
      <c r="O69" s="69"/>
      <c r="P69" s="70"/>
      <c r="Q69" s="71"/>
      <c r="R69" s="69"/>
      <c r="S69" s="72"/>
      <c r="T69" s="71"/>
      <c r="U69" s="57"/>
    </row>
    <row r="70" spans="1:21" s="49" customFormat="1" hidden="1">
      <c r="A70" s="54"/>
      <c r="B70" s="95"/>
      <c r="C70" s="107"/>
      <c r="D70" s="79" t="s">
        <v>859</v>
      </c>
      <c r="E70" s="80">
        <f>SUM(E66:E69)</f>
        <v>423859250</v>
      </c>
      <c r="F70" s="81">
        <f>SUM(F66:F69)</f>
        <v>56</v>
      </c>
      <c r="G70" s="69"/>
      <c r="H70" s="70"/>
      <c r="I70" s="70"/>
      <c r="J70" s="70"/>
      <c r="K70" s="70"/>
      <c r="L70" s="69"/>
      <c r="M70" s="70"/>
      <c r="N70" s="71"/>
      <c r="O70" s="69"/>
      <c r="P70" s="70"/>
      <c r="Q70" s="72"/>
      <c r="R70" s="106"/>
      <c r="S70" s="72"/>
      <c r="T70" s="99"/>
      <c r="U70" s="57"/>
    </row>
    <row r="71" spans="1:21" hidden="1"/>
    <row r="72" spans="1:21" hidden="1"/>
  </sheetData>
  <mergeCells count="25">
    <mergeCell ref="F5:F7"/>
    <mergeCell ref="H6:H7"/>
    <mergeCell ref="G6:G7"/>
    <mergeCell ref="P6:P7"/>
    <mergeCell ref="A5:A7"/>
    <mergeCell ref="C5:C7"/>
    <mergeCell ref="D5:D7"/>
    <mergeCell ref="E5:E7"/>
    <mergeCell ref="N6:N7"/>
    <mergeCell ref="Q6:Q7"/>
    <mergeCell ref="V5:Y5"/>
    <mergeCell ref="G5:K5"/>
    <mergeCell ref="L5:N5"/>
    <mergeCell ref="O5:Q5"/>
    <mergeCell ref="U5:U7"/>
    <mergeCell ref="I6:I7"/>
    <mergeCell ref="T6:T7"/>
    <mergeCell ref="R6:R7"/>
    <mergeCell ref="J6:J7"/>
    <mergeCell ref="K6:K7"/>
    <mergeCell ref="L6:L7"/>
    <mergeCell ref="M6:M7"/>
    <mergeCell ref="S6:S7"/>
    <mergeCell ref="R5:S5"/>
    <mergeCell ref="O6:O7"/>
  </mergeCells>
  <phoneticPr fontId="7" type="noConversion"/>
  <printOptions horizontalCentered="1"/>
  <pageMargins left="0.34" right="0.37" top="0.74803149606299213" bottom="0.35" header="0.31496062992125984" footer="0.19"/>
  <pageSetup paperSize="9" scale="80" orientation="landscape" r:id="rId1"/>
  <headerFooter alignWithMargins="0">
    <oddFooter>&amp;C&amp;8หน้าที่ &amp;P จาก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Z392"/>
  <sheetViews>
    <sheetView workbookViewId="0"/>
  </sheetViews>
  <sheetFormatPr defaultColWidth="9" defaultRowHeight="15"/>
  <cols>
    <col min="1" max="1" width="5.140625" style="158" customWidth="1"/>
    <col min="2" max="2" width="5.140625" style="158" hidden="1" customWidth="1"/>
    <col min="3" max="3" width="30.85546875" style="158" customWidth="1"/>
    <col min="4" max="4" width="77.28515625" style="160" customWidth="1"/>
    <col min="5" max="5" width="11.42578125" style="159" customWidth="1"/>
    <col min="6" max="20" width="4.42578125" style="158" hidden="1" customWidth="1"/>
    <col min="21" max="21" width="33.42578125" style="158" hidden="1" customWidth="1"/>
    <col min="22" max="25" width="9.28515625" style="158" customWidth="1"/>
    <col min="26" max="26" width="0" style="158" hidden="1" customWidth="1"/>
    <col min="27" max="16384" width="9" style="158"/>
  </cols>
  <sheetData>
    <row r="1" spans="1:26" s="197" customFormat="1" ht="12.75">
      <c r="A1" s="5" t="s">
        <v>2057</v>
      </c>
      <c r="B1" s="5"/>
      <c r="D1" s="206"/>
      <c r="E1" s="207"/>
      <c r="F1" s="197" t="s">
        <v>523</v>
      </c>
      <c r="H1" s="197" t="s">
        <v>528</v>
      </c>
    </row>
    <row r="2" spans="1:26" s="197" customFormat="1" ht="12.75">
      <c r="A2" s="5" t="s">
        <v>2056</v>
      </c>
      <c r="B2" s="5"/>
      <c r="D2" s="206"/>
      <c r="E2" s="207"/>
      <c r="H2" s="197" t="s">
        <v>524</v>
      </c>
      <c r="K2" s="197" t="s">
        <v>185</v>
      </c>
    </row>
    <row r="3" spans="1:26" s="197" customFormat="1" ht="12.75">
      <c r="A3" s="5"/>
      <c r="B3" s="5"/>
      <c r="D3" s="206"/>
      <c r="E3" s="207"/>
      <c r="H3" s="197" t="s">
        <v>525</v>
      </c>
      <c r="N3" s="197" t="s">
        <v>1660</v>
      </c>
    </row>
    <row r="4" spans="1:26" s="197" customFormat="1" ht="12.75">
      <c r="D4" s="206"/>
      <c r="E4" s="207"/>
      <c r="H4" s="197" t="s">
        <v>182</v>
      </c>
      <c r="N4" s="197" t="s">
        <v>1661</v>
      </c>
      <c r="Z4" s="199" t="s">
        <v>1395</v>
      </c>
    </row>
    <row r="5" spans="1:26" s="197" customFormat="1" ht="12.75">
      <c r="A5" s="1210" t="s">
        <v>521</v>
      </c>
      <c r="B5" s="189"/>
      <c r="C5" s="1210" t="s">
        <v>501</v>
      </c>
      <c r="D5" s="1210" t="s">
        <v>502</v>
      </c>
      <c r="E5" s="1214" t="s">
        <v>517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s="49" customFormat="1" ht="57">
      <c r="A8" s="169">
        <v>1</v>
      </c>
      <c r="B8" s="169">
        <v>1</v>
      </c>
      <c r="C8" s="170" t="s">
        <v>603</v>
      </c>
      <c r="D8" s="170" t="s">
        <v>1665</v>
      </c>
      <c r="E8" s="269">
        <v>1530000</v>
      </c>
      <c r="F8" s="270" t="s">
        <v>1659</v>
      </c>
      <c r="G8" s="271">
        <v>1</v>
      </c>
      <c r="H8" s="272">
        <v>1</v>
      </c>
      <c r="I8" s="272">
        <v>1</v>
      </c>
      <c r="J8" s="272">
        <v>0</v>
      </c>
      <c r="K8" s="272">
        <v>0</v>
      </c>
      <c r="L8" s="271">
        <v>1</v>
      </c>
      <c r="M8" s="272">
        <v>1</v>
      </c>
      <c r="N8" s="273">
        <v>1</v>
      </c>
      <c r="O8" s="271">
        <v>0</v>
      </c>
      <c r="P8" s="272">
        <v>1</v>
      </c>
      <c r="Q8" s="274">
        <v>1</v>
      </c>
      <c r="R8" s="275">
        <v>1</v>
      </c>
      <c r="S8" s="276">
        <v>1</v>
      </c>
      <c r="T8" s="270">
        <v>1</v>
      </c>
      <c r="U8" s="277" t="s">
        <v>1599</v>
      </c>
      <c r="V8" s="175" t="str">
        <f t="shared" ref="V8:V39" si="0">IF($F8="Y",$Z$4,"")</f>
        <v>ü</v>
      </c>
      <c r="W8" s="175" t="str">
        <f t="shared" ref="W8:W39" si="1">IF(F8="F",$Z$4,"")</f>
        <v/>
      </c>
      <c r="X8" s="175" t="str">
        <f t="shared" ref="X8:X39" si="2">IF(F8="L",$Z$4,"")</f>
        <v/>
      </c>
      <c r="Y8" s="175" t="str">
        <f t="shared" ref="Y8:Y39" si="3">IF(F8="N",$Z$4,"")</f>
        <v/>
      </c>
    </row>
    <row r="9" spans="1:26" s="49" customFormat="1" ht="28.5">
      <c r="A9" s="176">
        <f t="shared" ref="A9:A40" si="4">A8+1</f>
        <v>2</v>
      </c>
      <c r="B9" s="176">
        <v>1</v>
      </c>
      <c r="C9" s="96"/>
      <c r="D9" s="96" t="s">
        <v>883</v>
      </c>
      <c r="E9" s="278">
        <v>1850000</v>
      </c>
      <c r="F9" s="217" t="s">
        <v>1659</v>
      </c>
      <c r="G9" s="218">
        <v>1</v>
      </c>
      <c r="H9" s="219">
        <v>1</v>
      </c>
      <c r="I9" s="219">
        <v>1</v>
      </c>
      <c r="J9" s="219">
        <v>0</v>
      </c>
      <c r="K9" s="219">
        <v>0</v>
      </c>
      <c r="L9" s="218">
        <v>1</v>
      </c>
      <c r="M9" s="219">
        <v>1</v>
      </c>
      <c r="N9" s="220">
        <v>1</v>
      </c>
      <c r="O9" s="218">
        <v>0</v>
      </c>
      <c r="P9" s="219">
        <v>1</v>
      </c>
      <c r="Q9" s="221">
        <v>1</v>
      </c>
      <c r="R9" s="223">
        <v>1</v>
      </c>
      <c r="S9" s="279">
        <v>1</v>
      </c>
      <c r="T9" s="217">
        <v>1</v>
      </c>
      <c r="U9" s="104" t="s">
        <v>1599</v>
      </c>
      <c r="V9" s="178" t="str">
        <f t="shared" si="0"/>
        <v>ü</v>
      </c>
      <c r="W9" s="178" t="str">
        <f t="shared" si="1"/>
        <v/>
      </c>
      <c r="X9" s="178" t="str">
        <f t="shared" si="2"/>
        <v/>
      </c>
      <c r="Y9" s="178" t="str">
        <f t="shared" si="3"/>
        <v/>
      </c>
    </row>
    <row r="10" spans="1:26" s="49" customFormat="1" ht="14.25">
      <c r="A10" s="176">
        <f t="shared" si="4"/>
        <v>3</v>
      </c>
      <c r="B10" s="176">
        <v>1</v>
      </c>
      <c r="C10" s="96"/>
      <c r="D10" s="96" t="s">
        <v>884</v>
      </c>
      <c r="E10" s="278">
        <v>5000000</v>
      </c>
      <c r="F10" s="217" t="s">
        <v>1658</v>
      </c>
      <c r="G10" s="218">
        <v>1</v>
      </c>
      <c r="H10" s="219">
        <v>0</v>
      </c>
      <c r="I10" s="219">
        <v>0</v>
      </c>
      <c r="J10" s="219">
        <v>0</v>
      </c>
      <c r="K10" s="220">
        <v>0</v>
      </c>
      <c r="L10" s="218">
        <v>1</v>
      </c>
      <c r="M10" s="219">
        <v>1</v>
      </c>
      <c r="N10" s="220">
        <v>1</v>
      </c>
      <c r="O10" s="218">
        <v>0</v>
      </c>
      <c r="P10" s="219">
        <v>1</v>
      </c>
      <c r="Q10" s="220">
        <v>1</v>
      </c>
      <c r="R10" s="218">
        <v>0</v>
      </c>
      <c r="S10" s="221">
        <v>0</v>
      </c>
      <c r="T10" s="217">
        <v>0</v>
      </c>
      <c r="U10" s="104" t="s">
        <v>1274</v>
      </c>
      <c r="V10" s="178" t="str">
        <f t="shared" si="0"/>
        <v/>
      </c>
      <c r="W10" s="178" t="str">
        <f t="shared" si="1"/>
        <v/>
      </c>
      <c r="X10" s="178" t="str">
        <f t="shared" si="2"/>
        <v/>
      </c>
      <c r="Y10" s="178" t="str">
        <f t="shared" si="3"/>
        <v>ü</v>
      </c>
    </row>
    <row r="11" spans="1:26" s="49" customFormat="1" ht="28.5">
      <c r="A11" s="176">
        <f t="shared" si="4"/>
        <v>4</v>
      </c>
      <c r="B11" s="176">
        <v>1</v>
      </c>
      <c r="C11" s="96"/>
      <c r="D11" s="96" t="s">
        <v>885</v>
      </c>
      <c r="E11" s="278">
        <v>1845000</v>
      </c>
      <c r="F11" s="217" t="s">
        <v>1659</v>
      </c>
      <c r="G11" s="218">
        <v>1</v>
      </c>
      <c r="H11" s="219">
        <v>1</v>
      </c>
      <c r="I11" s="219">
        <v>1</v>
      </c>
      <c r="J11" s="219">
        <v>0</v>
      </c>
      <c r="K11" s="219">
        <v>0</v>
      </c>
      <c r="L11" s="218">
        <v>1</v>
      </c>
      <c r="M11" s="219">
        <v>1</v>
      </c>
      <c r="N11" s="220">
        <v>1</v>
      </c>
      <c r="O11" s="218">
        <v>0</v>
      </c>
      <c r="P11" s="219">
        <v>1</v>
      </c>
      <c r="Q11" s="221">
        <v>1</v>
      </c>
      <c r="R11" s="223">
        <v>1</v>
      </c>
      <c r="S11" s="279">
        <v>1</v>
      </c>
      <c r="T11" s="217">
        <v>1</v>
      </c>
      <c r="U11" s="104" t="s">
        <v>1599</v>
      </c>
      <c r="V11" s="178" t="str">
        <f t="shared" si="0"/>
        <v>ü</v>
      </c>
      <c r="W11" s="178" t="str">
        <f t="shared" si="1"/>
        <v/>
      </c>
      <c r="X11" s="178" t="str">
        <f t="shared" si="2"/>
        <v/>
      </c>
      <c r="Y11" s="178" t="str">
        <f t="shared" si="3"/>
        <v/>
      </c>
    </row>
    <row r="12" spans="1:26" s="49" customFormat="1" ht="28.5">
      <c r="A12" s="176">
        <f t="shared" si="4"/>
        <v>5</v>
      </c>
      <c r="B12" s="176">
        <v>1</v>
      </c>
      <c r="C12" s="96"/>
      <c r="D12" s="96" t="s">
        <v>886</v>
      </c>
      <c r="E12" s="278">
        <v>2223000</v>
      </c>
      <c r="F12" s="217" t="s">
        <v>1659</v>
      </c>
      <c r="G12" s="218">
        <v>1</v>
      </c>
      <c r="H12" s="219">
        <v>1</v>
      </c>
      <c r="I12" s="219">
        <v>1</v>
      </c>
      <c r="J12" s="219">
        <v>0</v>
      </c>
      <c r="K12" s="219">
        <v>0</v>
      </c>
      <c r="L12" s="218">
        <v>1</v>
      </c>
      <c r="M12" s="219">
        <v>1</v>
      </c>
      <c r="N12" s="220">
        <v>1</v>
      </c>
      <c r="O12" s="218">
        <v>0</v>
      </c>
      <c r="P12" s="219">
        <v>1</v>
      </c>
      <c r="Q12" s="221">
        <v>1</v>
      </c>
      <c r="R12" s="223">
        <v>1</v>
      </c>
      <c r="S12" s="279">
        <v>1</v>
      </c>
      <c r="T12" s="217">
        <v>1</v>
      </c>
      <c r="U12" s="104" t="s">
        <v>1600</v>
      </c>
      <c r="V12" s="178" t="str">
        <f t="shared" si="0"/>
        <v>ü</v>
      </c>
      <c r="W12" s="178" t="str">
        <f t="shared" si="1"/>
        <v/>
      </c>
      <c r="X12" s="178" t="str">
        <f t="shared" si="2"/>
        <v/>
      </c>
      <c r="Y12" s="178" t="str">
        <f t="shared" si="3"/>
        <v/>
      </c>
    </row>
    <row r="13" spans="1:26" s="49" customFormat="1" ht="28.5">
      <c r="A13" s="176">
        <f t="shared" si="4"/>
        <v>6</v>
      </c>
      <c r="B13" s="176">
        <v>1</v>
      </c>
      <c r="C13" s="96"/>
      <c r="D13" s="96" t="s">
        <v>887</v>
      </c>
      <c r="E13" s="278">
        <v>1850000</v>
      </c>
      <c r="F13" s="217" t="s">
        <v>1659</v>
      </c>
      <c r="G13" s="218">
        <v>1</v>
      </c>
      <c r="H13" s="219">
        <v>1</v>
      </c>
      <c r="I13" s="219">
        <v>1</v>
      </c>
      <c r="J13" s="219">
        <v>0</v>
      </c>
      <c r="K13" s="219">
        <v>0</v>
      </c>
      <c r="L13" s="218">
        <v>1</v>
      </c>
      <c r="M13" s="219">
        <v>1</v>
      </c>
      <c r="N13" s="220">
        <v>1</v>
      </c>
      <c r="O13" s="218">
        <v>0</v>
      </c>
      <c r="P13" s="219">
        <v>1</v>
      </c>
      <c r="Q13" s="221">
        <v>1</v>
      </c>
      <c r="R13" s="223">
        <v>1</v>
      </c>
      <c r="S13" s="279">
        <v>1</v>
      </c>
      <c r="T13" s="217">
        <v>1</v>
      </c>
      <c r="U13" s="104" t="s">
        <v>1601</v>
      </c>
      <c r="V13" s="178" t="str">
        <f t="shared" si="0"/>
        <v>ü</v>
      </c>
      <c r="W13" s="178" t="str">
        <f t="shared" si="1"/>
        <v/>
      </c>
      <c r="X13" s="178" t="str">
        <f t="shared" si="2"/>
        <v/>
      </c>
      <c r="Y13" s="178" t="str">
        <f t="shared" si="3"/>
        <v/>
      </c>
    </row>
    <row r="14" spans="1:26" s="49" customFormat="1" ht="28.5">
      <c r="A14" s="176">
        <f t="shared" si="4"/>
        <v>7</v>
      </c>
      <c r="B14" s="176">
        <v>1</v>
      </c>
      <c r="C14" s="96"/>
      <c r="D14" s="96" t="s">
        <v>888</v>
      </c>
      <c r="E14" s="278">
        <v>2736000</v>
      </c>
      <c r="F14" s="217" t="s">
        <v>1659</v>
      </c>
      <c r="G14" s="218">
        <v>1</v>
      </c>
      <c r="H14" s="219">
        <v>1</v>
      </c>
      <c r="I14" s="219">
        <v>1</v>
      </c>
      <c r="J14" s="219">
        <v>0</v>
      </c>
      <c r="K14" s="219">
        <v>0</v>
      </c>
      <c r="L14" s="218">
        <v>1</v>
      </c>
      <c r="M14" s="219">
        <v>1</v>
      </c>
      <c r="N14" s="220">
        <v>1</v>
      </c>
      <c r="O14" s="218">
        <v>0</v>
      </c>
      <c r="P14" s="219">
        <v>1</v>
      </c>
      <c r="Q14" s="221">
        <v>1</v>
      </c>
      <c r="R14" s="223">
        <v>1</v>
      </c>
      <c r="S14" s="279">
        <v>1</v>
      </c>
      <c r="T14" s="217">
        <v>1</v>
      </c>
      <c r="U14" s="104" t="s">
        <v>1600</v>
      </c>
      <c r="V14" s="178" t="str">
        <f t="shared" si="0"/>
        <v>ü</v>
      </c>
      <c r="W14" s="178" t="str">
        <f t="shared" si="1"/>
        <v/>
      </c>
      <c r="X14" s="178" t="str">
        <f t="shared" si="2"/>
        <v/>
      </c>
      <c r="Y14" s="178" t="str">
        <f t="shared" si="3"/>
        <v/>
      </c>
    </row>
    <row r="15" spans="1:26" s="49" customFormat="1" ht="57">
      <c r="A15" s="176">
        <f t="shared" si="4"/>
        <v>8</v>
      </c>
      <c r="B15" s="176">
        <v>1</v>
      </c>
      <c r="C15" s="96"/>
      <c r="D15" s="96" t="s">
        <v>889</v>
      </c>
      <c r="E15" s="278">
        <v>2242000</v>
      </c>
      <c r="F15" s="217" t="s">
        <v>1659</v>
      </c>
      <c r="G15" s="218">
        <v>1</v>
      </c>
      <c r="H15" s="219">
        <v>1</v>
      </c>
      <c r="I15" s="219">
        <v>1</v>
      </c>
      <c r="J15" s="219">
        <v>0</v>
      </c>
      <c r="K15" s="219">
        <v>0</v>
      </c>
      <c r="L15" s="218">
        <v>1</v>
      </c>
      <c r="M15" s="219">
        <v>1</v>
      </c>
      <c r="N15" s="220">
        <v>1</v>
      </c>
      <c r="O15" s="218">
        <v>0</v>
      </c>
      <c r="P15" s="219">
        <v>1</v>
      </c>
      <c r="Q15" s="221">
        <v>1</v>
      </c>
      <c r="R15" s="223">
        <v>1</v>
      </c>
      <c r="S15" s="279">
        <v>1</v>
      </c>
      <c r="T15" s="217">
        <v>1</v>
      </c>
      <c r="U15" s="104" t="s">
        <v>55</v>
      </c>
      <c r="V15" s="178" t="str">
        <f t="shared" si="0"/>
        <v>ü</v>
      </c>
      <c r="W15" s="178" t="str">
        <f t="shared" si="1"/>
        <v/>
      </c>
      <c r="X15" s="178" t="str">
        <f t="shared" si="2"/>
        <v/>
      </c>
      <c r="Y15" s="178" t="str">
        <f t="shared" si="3"/>
        <v/>
      </c>
    </row>
    <row r="16" spans="1:26" s="49" customFormat="1" ht="28.5">
      <c r="A16" s="176">
        <f t="shared" si="4"/>
        <v>9</v>
      </c>
      <c r="B16" s="176">
        <v>1</v>
      </c>
      <c r="C16" s="96"/>
      <c r="D16" s="96" t="s">
        <v>890</v>
      </c>
      <c r="E16" s="278">
        <v>1500000</v>
      </c>
      <c r="F16" s="217" t="s">
        <v>1659</v>
      </c>
      <c r="G16" s="218">
        <v>1</v>
      </c>
      <c r="H16" s="219">
        <v>1</v>
      </c>
      <c r="I16" s="219">
        <v>1</v>
      </c>
      <c r="J16" s="219">
        <v>0</v>
      </c>
      <c r="K16" s="219">
        <v>0</v>
      </c>
      <c r="L16" s="218">
        <v>1</v>
      </c>
      <c r="M16" s="219">
        <v>1</v>
      </c>
      <c r="N16" s="220">
        <v>1</v>
      </c>
      <c r="O16" s="218">
        <v>0</v>
      </c>
      <c r="P16" s="219">
        <v>1</v>
      </c>
      <c r="Q16" s="221">
        <v>1</v>
      </c>
      <c r="R16" s="223">
        <v>1</v>
      </c>
      <c r="S16" s="279">
        <v>1</v>
      </c>
      <c r="T16" s="217">
        <v>1</v>
      </c>
      <c r="U16" s="104" t="s">
        <v>618</v>
      </c>
      <c r="V16" s="178" t="str">
        <f t="shared" si="0"/>
        <v>ü</v>
      </c>
      <c r="W16" s="178" t="str">
        <f t="shared" si="1"/>
        <v/>
      </c>
      <c r="X16" s="178" t="str">
        <f t="shared" si="2"/>
        <v/>
      </c>
      <c r="Y16" s="178" t="str">
        <f t="shared" si="3"/>
        <v/>
      </c>
    </row>
    <row r="17" spans="1:25" s="49" customFormat="1" ht="28.5">
      <c r="A17" s="176">
        <f t="shared" si="4"/>
        <v>10</v>
      </c>
      <c r="B17" s="176">
        <v>1</v>
      </c>
      <c r="C17" s="96"/>
      <c r="D17" s="96" t="s">
        <v>891</v>
      </c>
      <c r="E17" s="278">
        <v>1000000</v>
      </c>
      <c r="F17" s="217" t="s">
        <v>1658</v>
      </c>
      <c r="G17" s="218">
        <v>1</v>
      </c>
      <c r="H17" s="219">
        <v>0</v>
      </c>
      <c r="I17" s="219">
        <v>0</v>
      </c>
      <c r="J17" s="219">
        <v>0</v>
      </c>
      <c r="K17" s="220">
        <v>0</v>
      </c>
      <c r="L17" s="218">
        <v>1</v>
      </c>
      <c r="M17" s="219">
        <v>1</v>
      </c>
      <c r="N17" s="220">
        <v>1</v>
      </c>
      <c r="O17" s="218">
        <v>0</v>
      </c>
      <c r="P17" s="219">
        <v>1</v>
      </c>
      <c r="Q17" s="220">
        <v>1</v>
      </c>
      <c r="R17" s="218">
        <v>0</v>
      </c>
      <c r="S17" s="221">
        <v>0</v>
      </c>
      <c r="T17" s="217">
        <v>0</v>
      </c>
      <c r="U17" s="104" t="s">
        <v>619</v>
      </c>
      <c r="V17" s="178" t="str">
        <f t="shared" si="0"/>
        <v/>
      </c>
      <c r="W17" s="178" t="str">
        <f t="shared" si="1"/>
        <v/>
      </c>
      <c r="X17" s="178" t="str">
        <f t="shared" si="2"/>
        <v/>
      </c>
      <c r="Y17" s="178" t="str">
        <f t="shared" si="3"/>
        <v>ü</v>
      </c>
    </row>
    <row r="18" spans="1:25" s="49" customFormat="1" ht="28.5">
      <c r="A18" s="176">
        <f t="shared" si="4"/>
        <v>11</v>
      </c>
      <c r="B18" s="176">
        <v>1</v>
      </c>
      <c r="C18" s="96"/>
      <c r="D18" s="96" t="s">
        <v>892</v>
      </c>
      <c r="E18" s="278">
        <v>2052000</v>
      </c>
      <c r="F18" s="217" t="s">
        <v>1659</v>
      </c>
      <c r="G18" s="218">
        <v>1</v>
      </c>
      <c r="H18" s="219">
        <v>1</v>
      </c>
      <c r="I18" s="219">
        <v>1</v>
      </c>
      <c r="J18" s="219">
        <v>0</v>
      </c>
      <c r="K18" s="219">
        <v>0</v>
      </c>
      <c r="L18" s="218">
        <v>1</v>
      </c>
      <c r="M18" s="219">
        <v>1</v>
      </c>
      <c r="N18" s="220">
        <v>1</v>
      </c>
      <c r="O18" s="218">
        <v>0</v>
      </c>
      <c r="P18" s="219">
        <v>1</v>
      </c>
      <c r="Q18" s="221">
        <v>1</v>
      </c>
      <c r="R18" s="223">
        <v>1</v>
      </c>
      <c r="S18" s="279">
        <v>1</v>
      </c>
      <c r="T18" s="217">
        <v>1</v>
      </c>
      <c r="U18" s="104" t="s">
        <v>1600</v>
      </c>
      <c r="V18" s="178" t="str">
        <f t="shared" si="0"/>
        <v>ü</v>
      </c>
      <c r="W18" s="178" t="str">
        <f t="shared" si="1"/>
        <v/>
      </c>
      <c r="X18" s="178" t="str">
        <f t="shared" si="2"/>
        <v/>
      </c>
      <c r="Y18" s="178" t="str">
        <f t="shared" si="3"/>
        <v/>
      </c>
    </row>
    <row r="19" spans="1:25" s="49" customFormat="1" ht="28.5">
      <c r="A19" s="176">
        <f t="shared" si="4"/>
        <v>12</v>
      </c>
      <c r="B19" s="176">
        <v>1</v>
      </c>
      <c r="C19" s="96"/>
      <c r="D19" s="96" t="s">
        <v>893</v>
      </c>
      <c r="E19" s="278">
        <v>1850000</v>
      </c>
      <c r="F19" s="217" t="s">
        <v>1659</v>
      </c>
      <c r="G19" s="218">
        <v>1</v>
      </c>
      <c r="H19" s="219">
        <v>1</v>
      </c>
      <c r="I19" s="219">
        <v>1</v>
      </c>
      <c r="J19" s="219">
        <v>0</v>
      </c>
      <c r="K19" s="219">
        <v>0</v>
      </c>
      <c r="L19" s="218">
        <v>1</v>
      </c>
      <c r="M19" s="219">
        <v>1</v>
      </c>
      <c r="N19" s="220">
        <v>1</v>
      </c>
      <c r="O19" s="218">
        <v>0</v>
      </c>
      <c r="P19" s="219">
        <v>1</v>
      </c>
      <c r="Q19" s="221">
        <v>1</v>
      </c>
      <c r="R19" s="223">
        <v>1</v>
      </c>
      <c r="S19" s="279">
        <v>1</v>
      </c>
      <c r="T19" s="217">
        <v>1</v>
      </c>
      <c r="U19" s="104" t="s">
        <v>1599</v>
      </c>
      <c r="V19" s="178" t="str">
        <f t="shared" si="0"/>
        <v>ü</v>
      </c>
      <c r="W19" s="178" t="str">
        <f t="shared" si="1"/>
        <v/>
      </c>
      <c r="X19" s="178" t="str">
        <f t="shared" si="2"/>
        <v/>
      </c>
      <c r="Y19" s="178" t="str">
        <f t="shared" si="3"/>
        <v/>
      </c>
    </row>
    <row r="20" spans="1:25" s="49" customFormat="1" ht="28.5">
      <c r="A20" s="176">
        <f t="shared" si="4"/>
        <v>13</v>
      </c>
      <c r="B20" s="176">
        <v>1</v>
      </c>
      <c r="C20" s="96"/>
      <c r="D20" s="96" t="s">
        <v>894</v>
      </c>
      <c r="E20" s="278">
        <v>3224000</v>
      </c>
      <c r="F20" s="217" t="s">
        <v>1659</v>
      </c>
      <c r="G20" s="218">
        <v>1</v>
      </c>
      <c r="H20" s="219">
        <v>1</v>
      </c>
      <c r="I20" s="219">
        <v>1</v>
      </c>
      <c r="J20" s="219">
        <v>0</v>
      </c>
      <c r="K20" s="219">
        <v>0</v>
      </c>
      <c r="L20" s="218">
        <v>1</v>
      </c>
      <c r="M20" s="219">
        <v>1</v>
      </c>
      <c r="N20" s="220">
        <v>1</v>
      </c>
      <c r="O20" s="218">
        <v>0</v>
      </c>
      <c r="P20" s="219">
        <v>1</v>
      </c>
      <c r="Q20" s="221">
        <v>1</v>
      </c>
      <c r="R20" s="223">
        <v>1</v>
      </c>
      <c r="S20" s="279">
        <v>1</v>
      </c>
      <c r="T20" s="217">
        <v>1</v>
      </c>
      <c r="U20" s="104" t="s">
        <v>1600</v>
      </c>
      <c r="V20" s="178" t="str">
        <f t="shared" si="0"/>
        <v>ü</v>
      </c>
      <c r="W20" s="178" t="str">
        <f t="shared" si="1"/>
        <v/>
      </c>
      <c r="X20" s="178" t="str">
        <f t="shared" si="2"/>
        <v/>
      </c>
      <c r="Y20" s="178" t="str">
        <f t="shared" si="3"/>
        <v/>
      </c>
    </row>
    <row r="21" spans="1:25" s="49" customFormat="1" ht="42.75">
      <c r="A21" s="176">
        <f t="shared" si="4"/>
        <v>14</v>
      </c>
      <c r="B21" s="176">
        <v>1</v>
      </c>
      <c r="C21" s="96"/>
      <c r="D21" s="96" t="s">
        <v>895</v>
      </c>
      <c r="E21" s="278">
        <v>3330000</v>
      </c>
      <c r="F21" s="217" t="s">
        <v>1659</v>
      </c>
      <c r="G21" s="218">
        <v>1</v>
      </c>
      <c r="H21" s="219">
        <v>1</v>
      </c>
      <c r="I21" s="219">
        <v>1</v>
      </c>
      <c r="J21" s="219">
        <v>0</v>
      </c>
      <c r="K21" s="219">
        <v>0</v>
      </c>
      <c r="L21" s="218">
        <v>1</v>
      </c>
      <c r="M21" s="219">
        <v>1</v>
      </c>
      <c r="N21" s="220">
        <v>1</v>
      </c>
      <c r="O21" s="218">
        <v>0</v>
      </c>
      <c r="P21" s="219">
        <v>1</v>
      </c>
      <c r="Q21" s="221">
        <v>1</v>
      </c>
      <c r="R21" s="223">
        <v>1</v>
      </c>
      <c r="S21" s="279">
        <v>1</v>
      </c>
      <c r="T21" s="217">
        <v>1</v>
      </c>
      <c r="U21" s="104" t="s">
        <v>1600</v>
      </c>
      <c r="V21" s="178" t="str">
        <f t="shared" si="0"/>
        <v>ü</v>
      </c>
      <c r="W21" s="178" t="str">
        <f t="shared" si="1"/>
        <v/>
      </c>
      <c r="X21" s="178" t="str">
        <f t="shared" si="2"/>
        <v/>
      </c>
      <c r="Y21" s="178" t="str">
        <f t="shared" si="3"/>
        <v/>
      </c>
    </row>
    <row r="22" spans="1:25" s="49" customFormat="1" ht="28.5">
      <c r="A22" s="176">
        <f t="shared" si="4"/>
        <v>15</v>
      </c>
      <c r="B22" s="176">
        <v>1</v>
      </c>
      <c r="C22" s="96"/>
      <c r="D22" s="96" t="s">
        <v>896</v>
      </c>
      <c r="E22" s="278">
        <v>850000</v>
      </c>
      <c r="F22" s="217" t="s">
        <v>1658</v>
      </c>
      <c r="G22" s="218">
        <v>1</v>
      </c>
      <c r="H22" s="219">
        <v>0</v>
      </c>
      <c r="I22" s="219">
        <v>0</v>
      </c>
      <c r="J22" s="219">
        <v>0</v>
      </c>
      <c r="K22" s="220">
        <v>0</v>
      </c>
      <c r="L22" s="218">
        <v>1</v>
      </c>
      <c r="M22" s="219">
        <v>1</v>
      </c>
      <c r="N22" s="220">
        <v>1</v>
      </c>
      <c r="O22" s="218">
        <v>0</v>
      </c>
      <c r="P22" s="219">
        <v>1</v>
      </c>
      <c r="Q22" s="220">
        <v>1</v>
      </c>
      <c r="R22" s="218">
        <v>0</v>
      </c>
      <c r="S22" s="221">
        <v>0</v>
      </c>
      <c r="T22" s="217">
        <v>0</v>
      </c>
      <c r="U22" s="104" t="s">
        <v>620</v>
      </c>
      <c r="V22" s="178" t="str">
        <f t="shared" si="0"/>
        <v/>
      </c>
      <c r="W22" s="178" t="str">
        <f t="shared" si="1"/>
        <v/>
      </c>
      <c r="X22" s="178" t="str">
        <f t="shared" si="2"/>
        <v/>
      </c>
      <c r="Y22" s="178" t="str">
        <f t="shared" si="3"/>
        <v>ü</v>
      </c>
    </row>
    <row r="23" spans="1:25" s="49" customFormat="1" ht="42.75">
      <c r="A23" s="176">
        <f t="shared" si="4"/>
        <v>16</v>
      </c>
      <c r="B23" s="176">
        <v>1</v>
      </c>
      <c r="C23" s="96"/>
      <c r="D23" s="96" t="s">
        <v>1602</v>
      </c>
      <c r="E23" s="278">
        <v>1300000</v>
      </c>
      <c r="F23" s="217" t="s">
        <v>1659</v>
      </c>
      <c r="G23" s="218">
        <v>1</v>
      </c>
      <c r="H23" s="219">
        <v>1</v>
      </c>
      <c r="I23" s="219">
        <v>1</v>
      </c>
      <c r="J23" s="219">
        <v>0</v>
      </c>
      <c r="K23" s="219">
        <v>0</v>
      </c>
      <c r="L23" s="218">
        <v>1</v>
      </c>
      <c r="M23" s="219">
        <v>1</v>
      </c>
      <c r="N23" s="220">
        <v>1</v>
      </c>
      <c r="O23" s="218">
        <v>0</v>
      </c>
      <c r="P23" s="219">
        <v>1</v>
      </c>
      <c r="Q23" s="221">
        <v>1</v>
      </c>
      <c r="R23" s="223">
        <v>1</v>
      </c>
      <c r="S23" s="279">
        <v>1</v>
      </c>
      <c r="T23" s="217">
        <v>1</v>
      </c>
      <c r="U23" s="104" t="s">
        <v>621</v>
      </c>
      <c r="V23" s="178" t="str">
        <f t="shared" si="0"/>
        <v>ü</v>
      </c>
      <c r="W23" s="178" t="str">
        <f t="shared" si="1"/>
        <v/>
      </c>
      <c r="X23" s="178" t="str">
        <f t="shared" si="2"/>
        <v/>
      </c>
      <c r="Y23" s="178" t="str">
        <f t="shared" si="3"/>
        <v/>
      </c>
    </row>
    <row r="24" spans="1:25" s="49" customFormat="1" ht="28.5">
      <c r="A24" s="176">
        <f t="shared" si="4"/>
        <v>17</v>
      </c>
      <c r="B24" s="176">
        <v>1</v>
      </c>
      <c r="C24" s="96"/>
      <c r="D24" s="179" t="s">
        <v>1603</v>
      </c>
      <c r="E24" s="280">
        <v>1500000</v>
      </c>
      <c r="F24" s="248" t="s">
        <v>1658</v>
      </c>
      <c r="G24" s="250">
        <v>0</v>
      </c>
      <c r="H24" s="250">
        <v>0</v>
      </c>
      <c r="I24" s="250">
        <v>0</v>
      </c>
      <c r="J24" s="250">
        <v>0</v>
      </c>
      <c r="K24" s="252">
        <v>0</v>
      </c>
      <c r="L24" s="281">
        <v>0</v>
      </c>
      <c r="M24" s="250">
        <v>0</v>
      </c>
      <c r="N24" s="252">
        <v>0</v>
      </c>
      <c r="O24" s="281">
        <v>0</v>
      </c>
      <c r="P24" s="250">
        <v>0</v>
      </c>
      <c r="Q24" s="252">
        <v>0</v>
      </c>
      <c r="R24" s="281">
        <v>0</v>
      </c>
      <c r="S24" s="252">
        <v>0</v>
      </c>
      <c r="T24" s="248">
        <v>0</v>
      </c>
      <c r="U24" s="282" t="s">
        <v>1248</v>
      </c>
      <c r="V24" s="178" t="str">
        <f t="shared" si="0"/>
        <v/>
      </c>
      <c r="W24" s="178" t="str">
        <f t="shared" si="1"/>
        <v/>
      </c>
      <c r="X24" s="178" t="str">
        <f t="shared" si="2"/>
        <v/>
      </c>
      <c r="Y24" s="178" t="str">
        <f t="shared" si="3"/>
        <v>ü</v>
      </c>
    </row>
    <row r="25" spans="1:25" s="49" customFormat="1" ht="14.25">
      <c r="A25" s="176">
        <f t="shared" si="4"/>
        <v>18</v>
      </c>
      <c r="B25" s="176">
        <v>1</v>
      </c>
      <c r="C25" s="96"/>
      <c r="D25" s="96" t="s">
        <v>1604</v>
      </c>
      <c r="E25" s="278">
        <v>1500000</v>
      </c>
      <c r="F25" s="217" t="s">
        <v>1659</v>
      </c>
      <c r="G25" s="218">
        <v>1</v>
      </c>
      <c r="H25" s="219">
        <v>1</v>
      </c>
      <c r="I25" s="219">
        <v>1</v>
      </c>
      <c r="J25" s="219">
        <v>0</v>
      </c>
      <c r="K25" s="219">
        <v>0</v>
      </c>
      <c r="L25" s="218">
        <v>1</v>
      </c>
      <c r="M25" s="219">
        <v>1</v>
      </c>
      <c r="N25" s="220">
        <v>1</v>
      </c>
      <c r="O25" s="218">
        <v>0</v>
      </c>
      <c r="P25" s="219">
        <v>1</v>
      </c>
      <c r="Q25" s="221">
        <v>1</v>
      </c>
      <c r="R25" s="223">
        <v>1</v>
      </c>
      <c r="S25" s="279">
        <v>1</v>
      </c>
      <c r="T25" s="217">
        <v>1</v>
      </c>
      <c r="U25" s="104" t="s">
        <v>622</v>
      </c>
      <c r="V25" s="178" t="str">
        <f t="shared" si="0"/>
        <v>ü</v>
      </c>
      <c r="W25" s="178" t="str">
        <f t="shared" si="1"/>
        <v/>
      </c>
      <c r="X25" s="178" t="str">
        <f t="shared" si="2"/>
        <v/>
      </c>
      <c r="Y25" s="178" t="str">
        <f t="shared" si="3"/>
        <v/>
      </c>
    </row>
    <row r="26" spans="1:25" s="49" customFormat="1" ht="42.75">
      <c r="A26" s="176">
        <f t="shared" si="4"/>
        <v>19</v>
      </c>
      <c r="B26" s="176">
        <v>1</v>
      </c>
      <c r="C26" s="96"/>
      <c r="D26" s="96" t="s">
        <v>376</v>
      </c>
      <c r="E26" s="278">
        <v>3010000</v>
      </c>
      <c r="F26" s="217" t="s">
        <v>1659</v>
      </c>
      <c r="G26" s="218">
        <v>1</v>
      </c>
      <c r="H26" s="219">
        <v>1</v>
      </c>
      <c r="I26" s="219">
        <v>1</v>
      </c>
      <c r="J26" s="219">
        <v>0</v>
      </c>
      <c r="K26" s="219">
        <v>0</v>
      </c>
      <c r="L26" s="218">
        <v>1</v>
      </c>
      <c r="M26" s="219">
        <v>1</v>
      </c>
      <c r="N26" s="220">
        <v>1</v>
      </c>
      <c r="O26" s="218">
        <v>0</v>
      </c>
      <c r="P26" s="219">
        <v>1</v>
      </c>
      <c r="Q26" s="221">
        <v>1</v>
      </c>
      <c r="R26" s="223">
        <v>1</v>
      </c>
      <c r="S26" s="279">
        <v>1</v>
      </c>
      <c r="T26" s="217">
        <v>1</v>
      </c>
      <c r="U26" s="104" t="s">
        <v>1600</v>
      </c>
      <c r="V26" s="178" t="str">
        <f t="shared" si="0"/>
        <v>ü</v>
      </c>
      <c r="W26" s="178" t="str">
        <f t="shared" si="1"/>
        <v/>
      </c>
      <c r="X26" s="178" t="str">
        <f t="shared" si="2"/>
        <v/>
      </c>
      <c r="Y26" s="178" t="str">
        <f t="shared" si="3"/>
        <v/>
      </c>
    </row>
    <row r="27" spans="1:25" s="49" customFormat="1" ht="14.25">
      <c r="A27" s="176">
        <f t="shared" si="4"/>
        <v>20</v>
      </c>
      <c r="B27" s="176">
        <v>1</v>
      </c>
      <c r="C27" s="96"/>
      <c r="D27" s="96" t="s">
        <v>1605</v>
      </c>
      <c r="E27" s="278">
        <v>1000000</v>
      </c>
      <c r="F27" s="217" t="s">
        <v>1657</v>
      </c>
      <c r="G27" s="218">
        <v>1</v>
      </c>
      <c r="H27" s="219">
        <v>1</v>
      </c>
      <c r="I27" s="219">
        <v>0</v>
      </c>
      <c r="J27" s="219">
        <v>0</v>
      </c>
      <c r="K27" s="220">
        <v>0</v>
      </c>
      <c r="L27" s="218">
        <v>1</v>
      </c>
      <c r="M27" s="219">
        <v>1</v>
      </c>
      <c r="N27" s="220">
        <v>1</v>
      </c>
      <c r="O27" s="218">
        <v>0</v>
      </c>
      <c r="P27" s="219">
        <v>1</v>
      </c>
      <c r="Q27" s="220">
        <v>1</v>
      </c>
      <c r="R27" s="218">
        <v>1</v>
      </c>
      <c r="S27" s="221">
        <v>1</v>
      </c>
      <c r="T27" s="217">
        <v>1</v>
      </c>
      <c r="U27" s="104" t="s">
        <v>377</v>
      </c>
      <c r="V27" s="178" t="str">
        <f t="shared" si="0"/>
        <v/>
      </c>
      <c r="W27" s="178" t="str">
        <f t="shared" si="1"/>
        <v>ü</v>
      </c>
      <c r="X27" s="178" t="str">
        <f t="shared" si="2"/>
        <v/>
      </c>
      <c r="Y27" s="178" t="str">
        <f t="shared" si="3"/>
        <v/>
      </c>
    </row>
    <row r="28" spans="1:25" s="49" customFormat="1" ht="14.25">
      <c r="A28" s="176">
        <f t="shared" si="4"/>
        <v>21</v>
      </c>
      <c r="B28" s="176">
        <v>1</v>
      </c>
      <c r="C28" s="96"/>
      <c r="D28" s="96" t="s">
        <v>1606</v>
      </c>
      <c r="E28" s="278">
        <v>1200000</v>
      </c>
      <c r="F28" s="217" t="s">
        <v>1659</v>
      </c>
      <c r="G28" s="218">
        <v>1</v>
      </c>
      <c r="H28" s="219">
        <v>1</v>
      </c>
      <c r="I28" s="219">
        <v>0</v>
      </c>
      <c r="J28" s="219">
        <v>0</v>
      </c>
      <c r="K28" s="219">
        <v>0</v>
      </c>
      <c r="L28" s="218">
        <v>1</v>
      </c>
      <c r="M28" s="219">
        <v>1</v>
      </c>
      <c r="N28" s="220">
        <v>1</v>
      </c>
      <c r="O28" s="218">
        <v>0</v>
      </c>
      <c r="P28" s="219">
        <v>1</v>
      </c>
      <c r="Q28" s="221">
        <v>1</v>
      </c>
      <c r="R28" s="223">
        <v>1</v>
      </c>
      <c r="S28" s="279">
        <v>1</v>
      </c>
      <c r="T28" s="217">
        <v>1</v>
      </c>
      <c r="U28" s="104" t="s">
        <v>379</v>
      </c>
      <c r="V28" s="178" t="str">
        <f t="shared" si="0"/>
        <v>ü</v>
      </c>
      <c r="W28" s="178" t="str">
        <f t="shared" si="1"/>
        <v/>
      </c>
      <c r="X28" s="178" t="str">
        <f t="shared" si="2"/>
        <v/>
      </c>
      <c r="Y28" s="178" t="str">
        <f t="shared" si="3"/>
        <v/>
      </c>
    </row>
    <row r="29" spans="1:25" s="49" customFormat="1" ht="28.5">
      <c r="A29" s="176">
        <f t="shared" si="4"/>
        <v>22</v>
      </c>
      <c r="B29" s="176">
        <v>1</v>
      </c>
      <c r="C29" s="96"/>
      <c r="D29" s="96" t="s">
        <v>1607</v>
      </c>
      <c r="E29" s="278">
        <v>1209000</v>
      </c>
      <c r="F29" s="217" t="s">
        <v>1659</v>
      </c>
      <c r="G29" s="218">
        <v>1</v>
      </c>
      <c r="H29" s="219">
        <v>1</v>
      </c>
      <c r="I29" s="219">
        <v>1</v>
      </c>
      <c r="J29" s="219">
        <v>0</v>
      </c>
      <c r="K29" s="219">
        <v>0</v>
      </c>
      <c r="L29" s="218">
        <v>1</v>
      </c>
      <c r="M29" s="219">
        <v>1</v>
      </c>
      <c r="N29" s="220">
        <v>1</v>
      </c>
      <c r="O29" s="218">
        <v>0</v>
      </c>
      <c r="P29" s="219">
        <v>1</v>
      </c>
      <c r="Q29" s="221">
        <v>1</v>
      </c>
      <c r="R29" s="223">
        <v>1</v>
      </c>
      <c r="S29" s="279">
        <v>1</v>
      </c>
      <c r="T29" s="217">
        <v>1</v>
      </c>
      <c r="U29" s="104" t="s">
        <v>1600</v>
      </c>
      <c r="V29" s="178" t="str">
        <f t="shared" si="0"/>
        <v>ü</v>
      </c>
      <c r="W29" s="178" t="str">
        <f t="shared" si="1"/>
        <v/>
      </c>
      <c r="X29" s="178" t="str">
        <f t="shared" si="2"/>
        <v/>
      </c>
      <c r="Y29" s="178" t="str">
        <f t="shared" si="3"/>
        <v/>
      </c>
    </row>
    <row r="30" spans="1:25" s="49" customFormat="1" ht="28.5">
      <c r="A30" s="176">
        <f t="shared" si="4"/>
        <v>23</v>
      </c>
      <c r="B30" s="176">
        <v>1</v>
      </c>
      <c r="C30" s="96"/>
      <c r="D30" s="96" t="s">
        <v>1608</v>
      </c>
      <c r="E30" s="278">
        <v>1425000</v>
      </c>
      <c r="F30" s="217" t="s">
        <v>1659</v>
      </c>
      <c r="G30" s="218">
        <v>1</v>
      </c>
      <c r="H30" s="219">
        <v>1</v>
      </c>
      <c r="I30" s="219">
        <v>1</v>
      </c>
      <c r="J30" s="219">
        <v>0</v>
      </c>
      <c r="K30" s="219">
        <v>0</v>
      </c>
      <c r="L30" s="218">
        <v>1</v>
      </c>
      <c r="M30" s="219">
        <v>1</v>
      </c>
      <c r="N30" s="220">
        <v>1</v>
      </c>
      <c r="O30" s="218">
        <v>0</v>
      </c>
      <c r="P30" s="219">
        <v>1</v>
      </c>
      <c r="Q30" s="221">
        <v>1</v>
      </c>
      <c r="R30" s="223">
        <v>1</v>
      </c>
      <c r="S30" s="279">
        <v>1</v>
      </c>
      <c r="T30" s="217">
        <v>1</v>
      </c>
      <c r="U30" s="104" t="s">
        <v>1600</v>
      </c>
      <c r="V30" s="178" t="str">
        <f t="shared" si="0"/>
        <v>ü</v>
      </c>
      <c r="W30" s="178" t="str">
        <f t="shared" si="1"/>
        <v/>
      </c>
      <c r="X30" s="178" t="str">
        <f t="shared" si="2"/>
        <v/>
      </c>
      <c r="Y30" s="178" t="str">
        <f t="shared" si="3"/>
        <v/>
      </c>
    </row>
    <row r="31" spans="1:25" s="49" customFormat="1" ht="28.5">
      <c r="A31" s="176">
        <f t="shared" si="4"/>
        <v>24</v>
      </c>
      <c r="B31" s="176">
        <v>1</v>
      </c>
      <c r="C31" s="96"/>
      <c r="D31" s="96" t="s">
        <v>1609</v>
      </c>
      <c r="E31" s="278">
        <v>300000</v>
      </c>
      <c r="F31" s="217" t="s">
        <v>380</v>
      </c>
      <c r="G31" s="218">
        <v>1</v>
      </c>
      <c r="H31" s="219">
        <v>1</v>
      </c>
      <c r="I31" s="219">
        <v>1</v>
      </c>
      <c r="J31" s="219">
        <v>0</v>
      </c>
      <c r="K31" s="219">
        <v>0</v>
      </c>
      <c r="L31" s="218">
        <v>1</v>
      </c>
      <c r="M31" s="219">
        <v>1</v>
      </c>
      <c r="N31" s="220">
        <v>1</v>
      </c>
      <c r="O31" s="218">
        <v>0</v>
      </c>
      <c r="P31" s="219">
        <v>1</v>
      </c>
      <c r="Q31" s="221">
        <v>1</v>
      </c>
      <c r="R31" s="223">
        <v>1</v>
      </c>
      <c r="S31" s="279">
        <v>1</v>
      </c>
      <c r="T31" s="217">
        <v>0</v>
      </c>
      <c r="U31" s="104" t="s">
        <v>381</v>
      </c>
      <c r="V31" s="178" t="str">
        <f t="shared" si="0"/>
        <v/>
      </c>
      <c r="W31" s="178" t="str">
        <f t="shared" si="1"/>
        <v/>
      </c>
      <c r="X31" s="178" t="str">
        <f t="shared" si="2"/>
        <v>ü</v>
      </c>
      <c r="Y31" s="178" t="str">
        <f t="shared" si="3"/>
        <v/>
      </c>
    </row>
    <row r="32" spans="1:25" s="49" customFormat="1" ht="28.5">
      <c r="A32" s="176">
        <f t="shared" si="4"/>
        <v>25</v>
      </c>
      <c r="B32" s="176">
        <v>1</v>
      </c>
      <c r="C32" s="96"/>
      <c r="D32" s="96" t="s">
        <v>897</v>
      </c>
      <c r="E32" s="278">
        <v>1875000</v>
      </c>
      <c r="F32" s="217" t="s">
        <v>1659</v>
      </c>
      <c r="G32" s="218">
        <v>1</v>
      </c>
      <c r="H32" s="219">
        <v>1</v>
      </c>
      <c r="I32" s="219">
        <v>1</v>
      </c>
      <c r="J32" s="219">
        <v>0</v>
      </c>
      <c r="K32" s="219">
        <v>0</v>
      </c>
      <c r="L32" s="218">
        <v>1</v>
      </c>
      <c r="M32" s="219">
        <v>1</v>
      </c>
      <c r="N32" s="220">
        <v>1</v>
      </c>
      <c r="O32" s="218">
        <v>0</v>
      </c>
      <c r="P32" s="219">
        <v>1</v>
      </c>
      <c r="Q32" s="221">
        <v>1</v>
      </c>
      <c r="R32" s="223">
        <v>1</v>
      </c>
      <c r="S32" s="279">
        <v>1</v>
      </c>
      <c r="T32" s="217">
        <v>1</v>
      </c>
      <c r="U32" s="104" t="s">
        <v>1600</v>
      </c>
      <c r="V32" s="178" t="str">
        <f t="shared" si="0"/>
        <v>ü</v>
      </c>
      <c r="W32" s="178" t="str">
        <f t="shared" si="1"/>
        <v/>
      </c>
      <c r="X32" s="178" t="str">
        <f t="shared" si="2"/>
        <v/>
      </c>
      <c r="Y32" s="178" t="str">
        <f t="shared" si="3"/>
        <v/>
      </c>
    </row>
    <row r="33" spans="1:25" s="49" customFormat="1" ht="28.5">
      <c r="A33" s="176">
        <f t="shared" si="4"/>
        <v>26</v>
      </c>
      <c r="B33" s="176">
        <v>1</v>
      </c>
      <c r="C33" s="96"/>
      <c r="D33" s="96" t="s">
        <v>898</v>
      </c>
      <c r="E33" s="278">
        <v>2280000</v>
      </c>
      <c r="F33" s="217" t="s">
        <v>1659</v>
      </c>
      <c r="G33" s="218">
        <v>1</v>
      </c>
      <c r="H33" s="219">
        <v>1</v>
      </c>
      <c r="I33" s="219">
        <v>1</v>
      </c>
      <c r="J33" s="219">
        <v>0</v>
      </c>
      <c r="K33" s="219">
        <v>0</v>
      </c>
      <c r="L33" s="218">
        <v>1</v>
      </c>
      <c r="M33" s="219">
        <v>1</v>
      </c>
      <c r="N33" s="220">
        <v>1</v>
      </c>
      <c r="O33" s="218">
        <v>0</v>
      </c>
      <c r="P33" s="219">
        <v>1</v>
      </c>
      <c r="Q33" s="221">
        <v>1</v>
      </c>
      <c r="R33" s="223">
        <v>1</v>
      </c>
      <c r="S33" s="279">
        <v>1</v>
      </c>
      <c r="T33" s="217">
        <v>1</v>
      </c>
      <c r="U33" s="104" t="s">
        <v>1600</v>
      </c>
      <c r="V33" s="178" t="str">
        <f t="shared" si="0"/>
        <v>ü</v>
      </c>
      <c r="W33" s="178" t="str">
        <f t="shared" si="1"/>
        <v/>
      </c>
      <c r="X33" s="178" t="str">
        <f t="shared" si="2"/>
        <v/>
      </c>
      <c r="Y33" s="178" t="str">
        <f t="shared" si="3"/>
        <v/>
      </c>
    </row>
    <row r="34" spans="1:25" s="49" customFormat="1" ht="28.5">
      <c r="A34" s="176">
        <f t="shared" si="4"/>
        <v>27</v>
      </c>
      <c r="B34" s="176">
        <v>1</v>
      </c>
      <c r="C34" s="96"/>
      <c r="D34" s="96" t="s">
        <v>899</v>
      </c>
      <c r="E34" s="278">
        <v>2551500</v>
      </c>
      <c r="F34" s="217" t="s">
        <v>1659</v>
      </c>
      <c r="G34" s="218">
        <v>1</v>
      </c>
      <c r="H34" s="219">
        <v>1</v>
      </c>
      <c r="I34" s="219">
        <v>1</v>
      </c>
      <c r="J34" s="219">
        <v>0</v>
      </c>
      <c r="K34" s="219">
        <v>0</v>
      </c>
      <c r="L34" s="218">
        <v>1</v>
      </c>
      <c r="M34" s="219">
        <v>1</v>
      </c>
      <c r="N34" s="220">
        <v>1</v>
      </c>
      <c r="O34" s="218">
        <v>0</v>
      </c>
      <c r="P34" s="219">
        <v>1</v>
      </c>
      <c r="Q34" s="221">
        <v>1</v>
      </c>
      <c r="R34" s="223">
        <v>1</v>
      </c>
      <c r="S34" s="279">
        <v>1</v>
      </c>
      <c r="T34" s="217">
        <v>1</v>
      </c>
      <c r="U34" s="104" t="s">
        <v>382</v>
      </c>
      <c r="V34" s="178" t="str">
        <f t="shared" si="0"/>
        <v>ü</v>
      </c>
      <c r="W34" s="178" t="str">
        <f t="shared" si="1"/>
        <v/>
      </c>
      <c r="X34" s="178" t="str">
        <f t="shared" si="2"/>
        <v/>
      </c>
      <c r="Y34" s="178" t="str">
        <f t="shared" si="3"/>
        <v/>
      </c>
    </row>
    <row r="35" spans="1:25" s="49" customFormat="1" ht="14.25">
      <c r="A35" s="176">
        <f t="shared" si="4"/>
        <v>28</v>
      </c>
      <c r="B35" s="176">
        <v>1</v>
      </c>
      <c r="C35" s="96"/>
      <c r="D35" s="96" t="s">
        <v>900</v>
      </c>
      <c r="E35" s="278">
        <v>1896400</v>
      </c>
      <c r="F35" s="217" t="s">
        <v>1659</v>
      </c>
      <c r="G35" s="218">
        <v>1</v>
      </c>
      <c r="H35" s="219">
        <v>1</v>
      </c>
      <c r="I35" s="219">
        <v>0</v>
      </c>
      <c r="J35" s="219">
        <v>0</v>
      </c>
      <c r="K35" s="219">
        <v>0</v>
      </c>
      <c r="L35" s="218">
        <v>1</v>
      </c>
      <c r="M35" s="219">
        <v>1</v>
      </c>
      <c r="N35" s="220">
        <v>1</v>
      </c>
      <c r="O35" s="218">
        <v>0</v>
      </c>
      <c r="P35" s="219">
        <v>1</v>
      </c>
      <c r="Q35" s="221">
        <v>1</v>
      </c>
      <c r="R35" s="223">
        <v>1</v>
      </c>
      <c r="S35" s="279">
        <v>1</v>
      </c>
      <c r="T35" s="217">
        <v>1</v>
      </c>
      <c r="U35" s="104" t="s">
        <v>383</v>
      </c>
      <c r="V35" s="178" t="str">
        <f t="shared" si="0"/>
        <v>ü</v>
      </c>
      <c r="W35" s="178" t="str">
        <f t="shared" si="1"/>
        <v/>
      </c>
      <c r="X35" s="178" t="str">
        <f t="shared" si="2"/>
        <v/>
      </c>
      <c r="Y35" s="178" t="str">
        <f t="shared" si="3"/>
        <v/>
      </c>
    </row>
    <row r="36" spans="1:25" s="49" customFormat="1" ht="28.5">
      <c r="A36" s="176">
        <f t="shared" si="4"/>
        <v>29</v>
      </c>
      <c r="B36" s="176">
        <v>1</v>
      </c>
      <c r="C36" s="96"/>
      <c r="D36" s="96" t="s">
        <v>901</v>
      </c>
      <c r="E36" s="278">
        <v>749000</v>
      </c>
      <c r="F36" s="217" t="s">
        <v>1659</v>
      </c>
      <c r="G36" s="218">
        <v>1</v>
      </c>
      <c r="H36" s="219">
        <v>1</v>
      </c>
      <c r="I36" s="219">
        <v>0</v>
      </c>
      <c r="J36" s="219">
        <v>0</v>
      </c>
      <c r="K36" s="219">
        <v>0</v>
      </c>
      <c r="L36" s="218">
        <v>1</v>
      </c>
      <c r="M36" s="219">
        <v>1</v>
      </c>
      <c r="N36" s="220">
        <v>1</v>
      </c>
      <c r="O36" s="218">
        <v>0</v>
      </c>
      <c r="P36" s="219">
        <v>1</v>
      </c>
      <c r="Q36" s="221">
        <v>1</v>
      </c>
      <c r="R36" s="223">
        <v>1</v>
      </c>
      <c r="S36" s="279">
        <v>1</v>
      </c>
      <c r="T36" s="217">
        <v>1</v>
      </c>
      <c r="U36" s="104" t="s">
        <v>379</v>
      </c>
      <c r="V36" s="178" t="str">
        <f t="shared" si="0"/>
        <v>ü</v>
      </c>
      <c r="W36" s="178" t="str">
        <f t="shared" si="1"/>
        <v/>
      </c>
      <c r="X36" s="178" t="str">
        <f t="shared" si="2"/>
        <v/>
      </c>
      <c r="Y36" s="178" t="str">
        <f t="shared" si="3"/>
        <v/>
      </c>
    </row>
    <row r="37" spans="1:25" s="49" customFormat="1" ht="14.25">
      <c r="A37" s="176">
        <f t="shared" si="4"/>
        <v>30</v>
      </c>
      <c r="B37" s="176">
        <v>1</v>
      </c>
      <c r="C37" s="96"/>
      <c r="D37" s="96" t="s">
        <v>902</v>
      </c>
      <c r="E37" s="278">
        <v>679450</v>
      </c>
      <c r="F37" s="217" t="s">
        <v>1659</v>
      </c>
      <c r="G37" s="218">
        <v>1</v>
      </c>
      <c r="H37" s="219">
        <v>1</v>
      </c>
      <c r="I37" s="219">
        <v>0</v>
      </c>
      <c r="J37" s="219">
        <v>0</v>
      </c>
      <c r="K37" s="219">
        <v>0</v>
      </c>
      <c r="L37" s="218">
        <v>1</v>
      </c>
      <c r="M37" s="219">
        <v>1</v>
      </c>
      <c r="N37" s="220">
        <v>1</v>
      </c>
      <c r="O37" s="218">
        <v>0</v>
      </c>
      <c r="P37" s="219">
        <v>1</v>
      </c>
      <c r="Q37" s="221">
        <v>1</v>
      </c>
      <c r="R37" s="223">
        <v>1</v>
      </c>
      <c r="S37" s="279">
        <v>1</v>
      </c>
      <c r="T37" s="217">
        <v>1</v>
      </c>
      <c r="U37" s="104" t="s">
        <v>379</v>
      </c>
      <c r="V37" s="178" t="str">
        <f t="shared" si="0"/>
        <v>ü</v>
      </c>
      <c r="W37" s="178" t="str">
        <f t="shared" si="1"/>
        <v/>
      </c>
      <c r="X37" s="178" t="str">
        <f t="shared" si="2"/>
        <v/>
      </c>
      <c r="Y37" s="178" t="str">
        <f t="shared" si="3"/>
        <v/>
      </c>
    </row>
    <row r="38" spans="1:25" s="49" customFormat="1" ht="28.5">
      <c r="A38" s="176">
        <f t="shared" si="4"/>
        <v>31</v>
      </c>
      <c r="B38" s="176">
        <v>1</v>
      </c>
      <c r="C38" s="96"/>
      <c r="D38" s="96" t="s">
        <v>903</v>
      </c>
      <c r="E38" s="278">
        <v>1050000</v>
      </c>
      <c r="F38" s="217" t="s">
        <v>1659</v>
      </c>
      <c r="G38" s="218">
        <v>1</v>
      </c>
      <c r="H38" s="219">
        <v>1</v>
      </c>
      <c r="I38" s="219">
        <v>1</v>
      </c>
      <c r="J38" s="219">
        <v>0</v>
      </c>
      <c r="K38" s="219">
        <v>0</v>
      </c>
      <c r="L38" s="218">
        <v>1</v>
      </c>
      <c r="M38" s="219">
        <v>1</v>
      </c>
      <c r="N38" s="220">
        <v>1</v>
      </c>
      <c r="O38" s="218">
        <v>0</v>
      </c>
      <c r="P38" s="219">
        <v>1</v>
      </c>
      <c r="Q38" s="221">
        <v>1</v>
      </c>
      <c r="R38" s="223">
        <v>1</v>
      </c>
      <c r="S38" s="279">
        <v>1</v>
      </c>
      <c r="T38" s="217">
        <v>1</v>
      </c>
      <c r="U38" s="104" t="s">
        <v>1600</v>
      </c>
      <c r="V38" s="178" t="str">
        <f t="shared" si="0"/>
        <v>ü</v>
      </c>
      <c r="W38" s="178" t="str">
        <f t="shared" si="1"/>
        <v/>
      </c>
      <c r="X38" s="178" t="str">
        <f t="shared" si="2"/>
        <v/>
      </c>
      <c r="Y38" s="178" t="str">
        <f t="shared" si="3"/>
        <v/>
      </c>
    </row>
    <row r="39" spans="1:25" s="49" customFormat="1" ht="28.5">
      <c r="A39" s="176">
        <f t="shared" si="4"/>
        <v>32</v>
      </c>
      <c r="B39" s="176">
        <v>1</v>
      </c>
      <c r="C39" s="96"/>
      <c r="D39" s="96" t="s">
        <v>904</v>
      </c>
      <c r="E39" s="278">
        <v>1850000</v>
      </c>
      <c r="F39" s="217" t="s">
        <v>1659</v>
      </c>
      <c r="G39" s="218">
        <v>1</v>
      </c>
      <c r="H39" s="219">
        <v>1</v>
      </c>
      <c r="I39" s="219">
        <v>1</v>
      </c>
      <c r="J39" s="219">
        <v>0</v>
      </c>
      <c r="K39" s="219">
        <v>0</v>
      </c>
      <c r="L39" s="218">
        <v>1</v>
      </c>
      <c r="M39" s="219">
        <v>1</v>
      </c>
      <c r="N39" s="220">
        <v>1</v>
      </c>
      <c r="O39" s="218">
        <v>0</v>
      </c>
      <c r="P39" s="219">
        <v>1</v>
      </c>
      <c r="Q39" s="221">
        <v>1</v>
      </c>
      <c r="R39" s="223">
        <v>1</v>
      </c>
      <c r="S39" s="279">
        <v>1</v>
      </c>
      <c r="T39" s="217">
        <v>1</v>
      </c>
      <c r="U39" s="104" t="s">
        <v>1600</v>
      </c>
      <c r="V39" s="178" t="str">
        <f t="shared" si="0"/>
        <v>ü</v>
      </c>
      <c r="W39" s="178" t="str">
        <f t="shared" si="1"/>
        <v/>
      </c>
      <c r="X39" s="178" t="str">
        <f t="shared" si="2"/>
        <v/>
      </c>
      <c r="Y39" s="178" t="str">
        <f t="shared" si="3"/>
        <v/>
      </c>
    </row>
    <row r="40" spans="1:25" s="49" customFormat="1" ht="28.5">
      <c r="A40" s="176">
        <f t="shared" si="4"/>
        <v>33</v>
      </c>
      <c r="B40" s="176">
        <v>1</v>
      </c>
      <c r="C40" s="96"/>
      <c r="D40" s="96" t="s">
        <v>1703</v>
      </c>
      <c r="E40" s="278">
        <v>18000000</v>
      </c>
      <c r="F40" s="217" t="s">
        <v>1657</v>
      </c>
      <c r="G40" s="218">
        <v>1</v>
      </c>
      <c r="H40" s="219">
        <v>1</v>
      </c>
      <c r="I40" s="219">
        <v>1</v>
      </c>
      <c r="J40" s="219">
        <v>0</v>
      </c>
      <c r="K40" s="219">
        <v>0</v>
      </c>
      <c r="L40" s="218">
        <v>1</v>
      </c>
      <c r="M40" s="219">
        <v>1</v>
      </c>
      <c r="N40" s="220">
        <v>1</v>
      </c>
      <c r="O40" s="218">
        <v>0</v>
      </c>
      <c r="P40" s="219">
        <v>1</v>
      </c>
      <c r="Q40" s="221">
        <v>1</v>
      </c>
      <c r="R40" s="223">
        <v>1</v>
      </c>
      <c r="S40" s="279">
        <v>1</v>
      </c>
      <c r="T40" s="217">
        <v>1</v>
      </c>
      <c r="U40" s="679" t="s">
        <v>723</v>
      </c>
      <c r="V40" s="178" t="str">
        <f t="shared" ref="V40:V71" si="5">IF($F40="Y",$Z$4,"")</f>
        <v/>
      </c>
      <c r="W40" s="178" t="str">
        <f t="shared" ref="W40:W71" si="6">IF(F40="F",$Z$4,"")</f>
        <v>ü</v>
      </c>
      <c r="X40" s="178" t="str">
        <f t="shared" ref="X40:X71" si="7">IF(F40="L",$Z$4,"")</f>
        <v/>
      </c>
      <c r="Y40" s="178" t="str">
        <f t="shared" ref="Y40:Y71" si="8">IF(F40="N",$Z$4,"")</f>
        <v/>
      </c>
    </row>
    <row r="41" spans="1:25" s="49" customFormat="1" ht="14.25">
      <c r="A41" s="176">
        <f t="shared" ref="A41:A72" si="9">A40+1</f>
        <v>34</v>
      </c>
      <c r="B41" s="176">
        <v>1</v>
      </c>
      <c r="C41" s="96"/>
      <c r="D41" s="96" t="s">
        <v>1704</v>
      </c>
      <c r="E41" s="278">
        <v>5000000</v>
      </c>
      <c r="F41" s="217" t="s">
        <v>1658</v>
      </c>
      <c r="G41" s="218">
        <v>1</v>
      </c>
      <c r="H41" s="219">
        <v>0</v>
      </c>
      <c r="I41" s="219">
        <v>0</v>
      </c>
      <c r="J41" s="219">
        <v>0</v>
      </c>
      <c r="K41" s="220">
        <v>0</v>
      </c>
      <c r="L41" s="218">
        <v>1</v>
      </c>
      <c r="M41" s="219">
        <v>1</v>
      </c>
      <c r="N41" s="220">
        <v>1</v>
      </c>
      <c r="O41" s="218">
        <v>0</v>
      </c>
      <c r="P41" s="219">
        <v>1</v>
      </c>
      <c r="Q41" s="220">
        <v>1</v>
      </c>
      <c r="R41" s="218">
        <v>0</v>
      </c>
      <c r="S41" s="221">
        <v>0</v>
      </c>
      <c r="T41" s="217">
        <v>0</v>
      </c>
      <c r="U41" s="104" t="s">
        <v>384</v>
      </c>
      <c r="V41" s="178" t="str">
        <f t="shared" si="5"/>
        <v/>
      </c>
      <c r="W41" s="178" t="str">
        <f t="shared" si="6"/>
        <v/>
      </c>
      <c r="X41" s="178" t="str">
        <f t="shared" si="7"/>
        <v/>
      </c>
      <c r="Y41" s="178" t="str">
        <f t="shared" si="8"/>
        <v>ü</v>
      </c>
    </row>
    <row r="42" spans="1:25" s="49" customFormat="1" ht="57">
      <c r="A42" s="176">
        <f t="shared" si="9"/>
        <v>35</v>
      </c>
      <c r="B42" s="176">
        <v>1</v>
      </c>
      <c r="C42" s="96"/>
      <c r="D42" s="96" t="s">
        <v>399</v>
      </c>
      <c r="E42" s="278">
        <v>2460000</v>
      </c>
      <c r="F42" s="217" t="s">
        <v>1659</v>
      </c>
      <c r="G42" s="218">
        <v>1</v>
      </c>
      <c r="H42" s="219">
        <v>1</v>
      </c>
      <c r="I42" s="219">
        <v>1</v>
      </c>
      <c r="J42" s="219">
        <v>0</v>
      </c>
      <c r="K42" s="219">
        <v>0</v>
      </c>
      <c r="L42" s="218">
        <v>1</v>
      </c>
      <c r="M42" s="219">
        <v>1</v>
      </c>
      <c r="N42" s="220">
        <v>1</v>
      </c>
      <c r="O42" s="218">
        <v>0</v>
      </c>
      <c r="P42" s="219">
        <v>1</v>
      </c>
      <c r="Q42" s="221">
        <v>1</v>
      </c>
      <c r="R42" s="223">
        <v>1</v>
      </c>
      <c r="S42" s="279">
        <v>1</v>
      </c>
      <c r="T42" s="217">
        <v>1</v>
      </c>
      <c r="U42" s="104" t="s">
        <v>56</v>
      </c>
      <c r="V42" s="178" t="str">
        <f t="shared" si="5"/>
        <v>ü</v>
      </c>
      <c r="W42" s="178" t="str">
        <f t="shared" si="6"/>
        <v/>
      </c>
      <c r="X42" s="178" t="str">
        <f t="shared" si="7"/>
        <v/>
      </c>
      <c r="Y42" s="178" t="str">
        <f t="shared" si="8"/>
        <v/>
      </c>
    </row>
    <row r="43" spans="1:25" s="49" customFormat="1" ht="28.5">
      <c r="A43" s="176">
        <f t="shared" si="9"/>
        <v>36</v>
      </c>
      <c r="B43" s="176">
        <v>1</v>
      </c>
      <c r="C43" s="96"/>
      <c r="D43" s="283" t="s">
        <v>400</v>
      </c>
      <c r="E43" s="278">
        <v>1084000</v>
      </c>
      <c r="F43" s="217" t="s">
        <v>1659</v>
      </c>
      <c r="G43" s="218">
        <v>1</v>
      </c>
      <c r="H43" s="219">
        <v>1</v>
      </c>
      <c r="I43" s="219">
        <v>1</v>
      </c>
      <c r="J43" s="219">
        <v>0</v>
      </c>
      <c r="K43" s="219">
        <v>0</v>
      </c>
      <c r="L43" s="218">
        <v>1</v>
      </c>
      <c r="M43" s="219">
        <v>1</v>
      </c>
      <c r="N43" s="220">
        <v>1</v>
      </c>
      <c r="O43" s="218">
        <v>0</v>
      </c>
      <c r="P43" s="219">
        <v>1</v>
      </c>
      <c r="Q43" s="221">
        <v>1</v>
      </c>
      <c r="R43" s="223">
        <v>1</v>
      </c>
      <c r="S43" s="279">
        <v>1</v>
      </c>
      <c r="T43" s="217">
        <v>1</v>
      </c>
      <c r="U43" s="104" t="s">
        <v>385</v>
      </c>
      <c r="V43" s="178" t="str">
        <f t="shared" si="5"/>
        <v>ü</v>
      </c>
      <c r="W43" s="178" t="str">
        <f t="shared" si="6"/>
        <v/>
      </c>
      <c r="X43" s="178" t="str">
        <f t="shared" si="7"/>
        <v/>
      </c>
      <c r="Y43" s="178" t="str">
        <f t="shared" si="8"/>
        <v/>
      </c>
    </row>
    <row r="44" spans="1:25" s="49" customFormat="1" ht="14.25">
      <c r="A44" s="176">
        <f t="shared" si="9"/>
        <v>37</v>
      </c>
      <c r="B44" s="176">
        <v>1</v>
      </c>
      <c r="C44" s="96"/>
      <c r="D44" s="96" t="s">
        <v>401</v>
      </c>
      <c r="E44" s="278">
        <v>847230</v>
      </c>
      <c r="F44" s="217" t="s">
        <v>1659</v>
      </c>
      <c r="G44" s="218">
        <v>1</v>
      </c>
      <c r="H44" s="219">
        <v>1</v>
      </c>
      <c r="I44" s="219">
        <v>0</v>
      </c>
      <c r="J44" s="219">
        <v>0</v>
      </c>
      <c r="K44" s="219">
        <v>0</v>
      </c>
      <c r="L44" s="218">
        <v>1</v>
      </c>
      <c r="M44" s="219">
        <v>1</v>
      </c>
      <c r="N44" s="220">
        <v>1</v>
      </c>
      <c r="O44" s="218">
        <v>0</v>
      </c>
      <c r="P44" s="219">
        <v>1</v>
      </c>
      <c r="Q44" s="221">
        <v>1</v>
      </c>
      <c r="R44" s="223">
        <v>1</v>
      </c>
      <c r="S44" s="279">
        <v>1</v>
      </c>
      <c r="T44" s="217">
        <v>1</v>
      </c>
      <c r="U44" s="104" t="s">
        <v>379</v>
      </c>
      <c r="V44" s="178" t="str">
        <f t="shared" si="5"/>
        <v>ü</v>
      </c>
      <c r="W44" s="178" t="str">
        <f t="shared" si="6"/>
        <v/>
      </c>
      <c r="X44" s="178" t="str">
        <f t="shared" si="7"/>
        <v/>
      </c>
      <c r="Y44" s="178" t="str">
        <f t="shared" si="8"/>
        <v/>
      </c>
    </row>
    <row r="45" spans="1:25" s="49" customFormat="1" ht="28.5">
      <c r="A45" s="176">
        <f t="shared" si="9"/>
        <v>38</v>
      </c>
      <c r="B45" s="176">
        <v>1</v>
      </c>
      <c r="C45" s="96"/>
      <c r="D45" s="96" t="s">
        <v>402</v>
      </c>
      <c r="E45" s="278">
        <v>798000</v>
      </c>
      <c r="F45" s="217" t="s">
        <v>1659</v>
      </c>
      <c r="G45" s="218">
        <v>1</v>
      </c>
      <c r="H45" s="219">
        <v>1</v>
      </c>
      <c r="I45" s="219">
        <v>1</v>
      </c>
      <c r="J45" s="219">
        <v>0</v>
      </c>
      <c r="K45" s="219">
        <v>0</v>
      </c>
      <c r="L45" s="218">
        <v>1</v>
      </c>
      <c r="M45" s="219">
        <v>1</v>
      </c>
      <c r="N45" s="220">
        <v>1</v>
      </c>
      <c r="O45" s="218">
        <v>0</v>
      </c>
      <c r="P45" s="219">
        <v>1</v>
      </c>
      <c r="Q45" s="221">
        <v>1</v>
      </c>
      <c r="R45" s="223">
        <v>1</v>
      </c>
      <c r="S45" s="279">
        <v>1</v>
      </c>
      <c r="T45" s="217">
        <v>1</v>
      </c>
      <c r="U45" s="104" t="s">
        <v>385</v>
      </c>
      <c r="V45" s="178" t="str">
        <f t="shared" si="5"/>
        <v>ü</v>
      </c>
      <c r="W45" s="178" t="str">
        <f t="shared" si="6"/>
        <v/>
      </c>
      <c r="X45" s="178" t="str">
        <f t="shared" si="7"/>
        <v/>
      </c>
      <c r="Y45" s="178" t="str">
        <f t="shared" si="8"/>
        <v/>
      </c>
    </row>
    <row r="46" spans="1:25" s="49" customFormat="1" ht="14.25">
      <c r="A46" s="176">
        <f t="shared" si="9"/>
        <v>39</v>
      </c>
      <c r="B46" s="176">
        <v>1</v>
      </c>
      <c r="C46" s="96"/>
      <c r="D46" s="96" t="s">
        <v>403</v>
      </c>
      <c r="E46" s="278">
        <v>14000000</v>
      </c>
      <c r="F46" s="217" t="s">
        <v>1657</v>
      </c>
      <c r="G46" s="218">
        <v>1</v>
      </c>
      <c r="H46" s="219">
        <v>1</v>
      </c>
      <c r="I46" s="219">
        <v>0</v>
      </c>
      <c r="J46" s="219">
        <v>0</v>
      </c>
      <c r="K46" s="220">
        <v>0</v>
      </c>
      <c r="L46" s="218">
        <v>1</v>
      </c>
      <c r="M46" s="219">
        <v>1</v>
      </c>
      <c r="N46" s="220">
        <v>1</v>
      </c>
      <c r="O46" s="218">
        <v>0</v>
      </c>
      <c r="P46" s="219">
        <v>1</v>
      </c>
      <c r="Q46" s="220">
        <v>1</v>
      </c>
      <c r="R46" s="218">
        <v>1</v>
      </c>
      <c r="S46" s="221">
        <v>1</v>
      </c>
      <c r="T46" s="217">
        <v>1</v>
      </c>
      <c r="U46" s="104" t="s">
        <v>388</v>
      </c>
      <c r="V46" s="178" t="str">
        <f t="shared" si="5"/>
        <v/>
      </c>
      <c r="W46" s="178" t="str">
        <f t="shared" si="6"/>
        <v>ü</v>
      </c>
      <c r="X46" s="178" t="str">
        <f t="shared" si="7"/>
        <v/>
      </c>
      <c r="Y46" s="178" t="str">
        <f t="shared" si="8"/>
        <v/>
      </c>
    </row>
    <row r="47" spans="1:25" s="49" customFormat="1" ht="28.5">
      <c r="A47" s="176">
        <f t="shared" si="9"/>
        <v>40</v>
      </c>
      <c r="B47" s="176">
        <v>1</v>
      </c>
      <c r="C47" s="96"/>
      <c r="D47" s="96" t="s">
        <v>404</v>
      </c>
      <c r="E47" s="278">
        <v>7601000</v>
      </c>
      <c r="F47" s="217" t="s">
        <v>1659</v>
      </c>
      <c r="G47" s="218">
        <v>1</v>
      </c>
      <c r="H47" s="219">
        <v>1</v>
      </c>
      <c r="I47" s="219">
        <v>1</v>
      </c>
      <c r="J47" s="219">
        <v>0</v>
      </c>
      <c r="K47" s="219">
        <v>0</v>
      </c>
      <c r="L47" s="218">
        <v>1</v>
      </c>
      <c r="M47" s="219">
        <v>1</v>
      </c>
      <c r="N47" s="220">
        <v>1</v>
      </c>
      <c r="O47" s="218">
        <v>0</v>
      </c>
      <c r="P47" s="219">
        <v>1</v>
      </c>
      <c r="Q47" s="221">
        <v>1</v>
      </c>
      <c r="R47" s="223">
        <v>1</v>
      </c>
      <c r="S47" s="279">
        <v>1</v>
      </c>
      <c r="T47" s="217">
        <v>1</v>
      </c>
      <c r="U47" s="104" t="s">
        <v>385</v>
      </c>
      <c r="V47" s="178" t="str">
        <f t="shared" si="5"/>
        <v>ü</v>
      </c>
      <c r="W47" s="178" t="str">
        <f t="shared" si="6"/>
        <v/>
      </c>
      <c r="X47" s="178" t="str">
        <f t="shared" si="7"/>
        <v/>
      </c>
      <c r="Y47" s="178" t="str">
        <f t="shared" si="8"/>
        <v/>
      </c>
    </row>
    <row r="48" spans="1:25" s="49" customFormat="1" ht="42.75">
      <c r="A48" s="176">
        <f t="shared" si="9"/>
        <v>41</v>
      </c>
      <c r="B48" s="176">
        <v>1</v>
      </c>
      <c r="C48" s="177"/>
      <c r="D48" s="96" t="s">
        <v>405</v>
      </c>
      <c r="E48" s="278">
        <v>1955000</v>
      </c>
      <c r="F48" s="217" t="s">
        <v>1659</v>
      </c>
      <c r="G48" s="218">
        <v>1</v>
      </c>
      <c r="H48" s="219">
        <v>1</v>
      </c>
      <c r="I48" s="219">
        <v>1</v>
      </c>
      <c r="J48" s="219">
        <v>0</v>
      </c>
      <c r="K48" s="219">
        <v>0</v>
      </c>
      <c r="L48" s="218">
        <v>1</v>
      </c>
      <c r="M48" s="219">
        <v>1</v>
      </c>
      <c r="N48" s="220">
        <v>1</v>
      </c>
      <c r="O48" s="218">
        <v>0</v>
      </c>
      <c r="P48" s="219">
        <v>1</v>
      </c>
      <c r="Q48" s="221">
        <v>1</v>
      </c>
      <c r="R48" s="223">
        <v>1</v>
      </c>
      <c r="S48" s="279">
        <v>1</v>
      </c>
      <c r="T48" s="217">
        <v>1</v>
      </c>
      <c r="U48" s="104" t="s">
        <v>385</v>
      </c>
      <c r="V48" s="178" t="str">
        <f t="shared" si="5"/>
        <v>ü</v>
      </c>
      <c r="W48" s="178" t="str">
        <f t="shared" si="6"/>
        <v/>
      </c>
      <c r="X48" s="178" t="str">
        <f t="shared" si="7"/>
        <v/>
      </c>
      <c r="Y48" s="178" t="str">
        <f t="shared" si="8"/>
        <v/>
      </c>
    </row>
    <row r="49" spans="1:25" s="49" customFormat="1" ht="14.25">
      <c r="A49" s="176">
        <f t="shared" si="9"/>
        <v>42</v>
      </c>
      <c r="B49" s="176">
        <v>1</v>
      </c>
      <c r="C49" s="177"/>
      <c r="D49" s="179" t="s">
        <v>406</v>
      </c>
      <c r="E49" s="280">
        <v>1500000</v>
      </c>
      <c r="F49" s="248" t="s">
        <v>1658</v>
      </c>
      <c r="G49" s="250">
        <v>0</v>
      </c>
      <c r="H49" s="250">
        <v>0</v>
      </c>
      <c r="I49" s="250">
        <v>0</v>
      </c>
      <c r="J49" s="250">
        <v>0</v>
      </c>
      <c r="K49" s="252">
        <v>0</v>
      </c>
      <c r="L49" s="281">
        <v>0</v>
      </c>
      <c r="M49" s="250">
        <v>0</v>
      </c>
      <c r="N49" s="252">
        <v>0</v>
      </c>
      <c r="O49" s="281">
        <v>0</v>
      </c>
      <c r="P49" s="250">
        <v>0</v>
      </c>
      <c r="Q49" s="252">
        <v>0</v>
      </c>
      <c r="R49" s="281">
        <v>0</v>
      </c>
      <c r="S49" s="252">
        <v>0</v>
      </c>
      <c r="T49" s="248">
        <v>0</v>
      </c>
      <c r="U49" s="282" t="s">
        <v>1248</v>
      </c>
      <c r="V49" s="178" t="str">
        <f t="shared" si="5"/>
        <v/>
      </c>
      <c r="W49" s="178" t="str">
        <f t="shared" si="6"/>
        <v/>
      </c>
      <c r="X49" s="178" t="str">
        <f t="shared" si="7"/>
        <v/>
      </c>
      <c r="Y49" s="178" t="str">
        <f t="shared" si="8"/>
        <v>ü</v>
      </c>
    </row>
    <row r="50" spans="1:25" s="49" customFormat="1" ht="14.25">
      <c r="A50" s="176">
        <f t="shared" si="9"/>
        <v>43</v>
      </c>
      <c r="B50" s="176">
        <v>1</v>
      </c>
      <c r="C50" s="177"/>
      <c r="D50" s="96" t="s">
        <v>407</v>
      </c>
      <c r="E50" s="278">
        <v>1980000</v>
      </c>
      <c r="F50" s="217" t="s">
        <v>1659</v>
      </c>
      <c r="G50" s="218">
        <v>1</v>
      </c>
      <c r="H50" s="219">
        <v>1</v>
      </c>
      <c r="I50" s="219">
        <v>1</v>
      </c>
      <c r="J50" s="219">
        <v>0</v>
      </c>
      <c r="K50" s="219">
        <v>0</v>
      </c>
      <c r="L50" s="218">
        <v>1</v>
      </c>
      <c r="M50" s="219">
        <v>1</v>
      </c>
      <c r="N50" s="220">
        <v>1</v>
      </c>
      <c r="O50" s="218">
        <v>0</v>
      </c>
      <c r="P50" s="219">
        <v>1</v>
      </c>
      <c r="Q50" s="221">
        <v>1</v>
      </c>
      <c r="R50" s="223">
        <v>1</v>
      </c>
      <c r="S50" s="221">
        <v>1</v>
      </c>
      <c r="T50" s="217">
        <v>1</v>
      </c>
      <c r="U50" s="284" t="s">
        <v>390</v>
      </c>
      <c r="V50" s="178" t="str">
        <f t="shared" si="5"/>
        <v>ü</v>
      </c>
      <c r="W50" s="178" t="str">
        <f t="shared" si="6"/>
        <v/>
      </c>
      <c r="X50" s="178" t="str">
        <f t="shared" si="7"/>
        <v/>
      </c>
      <c r="Y50" s="178" t="str">
        <f t="shared" si="8"/>
        <v/>
      </c>
    </row>
    <row r="51" spans="1:25" s="49" customFormat="1" ht="14.25">
      <c r="A51" s="176">
        <f t="shared" si="9"/>
        <v>44</v>
      </c>
      <c r="B51" s="176">
        <v>1</v>
      </c>
      <c r="C51" s="177"/>
      <c r="D51" s="96" t="s">
        <v>408</v>
      </c>
      <c r="E51" s="278">
        <v>2000000</v>
      </c>
      <c r="F51" s="217" t="s">
        <v>1658</v>
      </c>
      <c r="G51" s="218">
        <v>1</v>
      </c>
      <c r="H51" s="219">
        <v>0</v>
      </c>
      <c r="I51" s="219">
        <v>0</v>
      </c>
      <c r="J51" s="219">
        <v>0</v>
      </c>
      <c r="K51" s="220">
        <v>0</v>
      </c>
      <c r="L51" s="218">
        <v>1</v>
      </c>
      <c r="M51" s="219">
        <v>1</v>
      </c>
      <c r="N51" s="220">
        <v>1</v>
      </c>
      <c r="O51" s="218">
        <v>0</v>
      </c>
      <c r="P51" s="219">
        <v>1</v>
      </c>
      <c r="Q51" s="220">
        <v>1</v>
      </c>
      <c r="R51" s="218">
        <v>0</v>
      </c>
      <c r="S51" s="221">
        <v>0</v>
      </c>
      <c r="T51" s="217">
        <v>0</v>
      </c>
      <c r="U51" s="104" t="s">
        <v>666</v>
      </c>
      <c r="V51" s="178" t="str">
        <f t="shared" si="5"/>
        <v/>
      </c>
      <c r="W51" s="178" t="str">
        <f t="shared" si="6"/>
        <v/>
      </c>
      <c r="X51" s="178" t="str">
        <f t="shared" si="7"/>
        <v/>
      </c>
      <c r="Y51" s="178" t="str">
        <f t="shared" si="8"/>
        <v>ü</v>
      </c>
    </row>
    <row r="52" spans="1:25" s="49" customFormat="1" ht="14.25">
      <c r="A52" s="176">
        <f t="shared" si="9"/>
        <v>45</v>
      </c>
      <c r="B52" s="176">
        <v>1</v>
      </c>
      <c r="C52" s="177"/>
      <c r="D52" s="96" t="s">
        <v>409</v>
      </c>
      <c r="E52" s="278">
        <v>1000000</v>
      </c>
      <c r="F52" s="217" t="s">
        <v>1658</v>
      </c>
      <c r="G52" s="218">
        <v>1</v>
      </c>
      <c r="H52" s="219">
        <v>0</v>
      </c>
      <c r="I52" s="219">
        <v>0</v>
      </c>
      <c r="J52" s="219">
        <v>0</v>
      </c>
      <c r="K52" s="220">
        <v>0</v>
      </c>
      <c r="L52" s="218">
        <v>1</v>
      </c>
      <c r="M52" s="219">
        <v>1</v>
      </c>
      <c r="N52" s="220">
        <v>1</v>
      </c>
      <c r="O52" s="218">
        <v>0</v>
      </c>
      <c r="P52" s="219">
        <v>1</v>
      </c>
      <c r="Q52" s="220">
        <v>1</v>
      </c>
      <c r="R52" s="218">
        <v>0</v>
      </c>
      <c r="S52" s="221">
        <v>0</v>
      </c>
      <c r="T52" s="217">
        <v>0</v>
      </c>
      <c r="U52" s="284" t="s">
        <v>1655</v>
      </c>
      <c r="V52" s="178" t="str">
        <f t="shared" si="5"/>
        <v/>
      </c>
      <c r="W52" s="178" t="str">
        <f t="shared" si="6"/>
        <v/>
      </c>
      <c r="X52" s="178" t="str">
        <f t="shared" si="7"/>
        <v/>
      </c>
      <c r="Y52" s="178" t="str">
        <f t="shared" si="8"/>
        <v>ü</v>
      </c>
    </row>
    <row r="53" spans="1:25" s="49" customFormat="1" ht="42.75">
      <c r="A53" s="176">
        <f t="shared" si="9"/>
        <v>46</v>
      </c>
      <c r="B53" s="176">
        <v>1</v>
      </c>
      <c r="C53" s="177"/>
      <c r="D53" s="96" t="s">
        <v>410</v>
      </c>
      <c r="E53" s="278">
        <v>3890000</v>
      </c>
      <c r="F53" s="217" t="s">
        <v>1659</v>
      </c>
      <c r="G53" s="218">
        <v>1</v>
      </c>
      <c r="H53" s="219">
        <v>1</v>
      </c>
      <c r="I53" s="219">
        <v>1</v>
      </c>
      <c r="J53" s="219">
        <v>0</v>
      </c>
      <c r="K53" s="219">
        <v>0</v>
      </c>
      <c r="L53" s="218">
        <v>1</v>
      </c>
      <c r="M53" s="219">
        <v>1</v>
      </c>
      <c r="N53" s="220">
        <v>1</v>
      </c>
      <c r="O53" s="218">
        <v>0</v>
      </c>
      <c r="P53" s="219">
        <v>1</v>
      </c>
      <c r="Q53" s="221">
        <v>1</v>
      </c>
      <c r="R53" s="223">
        <v>1</v>
      </c>
      <c r="S53" s="221">
        <v>1</v>
      </c>
      <c r="T53" s="217">
        <v>1</v>
      </c>
      <c r="U53" s="104" t="s">
        <v>385</v>
      </c>
      <c r="V53" s="178" t="str">
        <f t="shared" si="5"/>
        <v>ü</v>
      </c>
      <c r="W53" s="178" t="str">
        <f t="shared" si="6"/>
        <v/>
      </c>
      <c r="X53" s="178" t="str">
        <f t="shared" si="7"/>
        <v/>
      </c>
      <c r="Y53" s="178" t="str">
        <f t="shared" si="8"/>
        <v/>
      </c>
    </row>
    <row r="54" spans="1:25" s="49" customFormat="1" ht="42.75">
      <c r="A54" s="176">
        <f t="shared" si="9"/>
        <v>47</v>
      </c>
      <c r="B54" s="176">
        <v>1</v>
      </c>
      <c r="C54" s="177"/>
      <c r="D54" s="96" t="s">
        <v>411</v>
      </c>
      <c r="E54" s="278">
        <v>2712000</v>
      </c>
      <c r="F54" s="217" t="s">
        <v>1659</v>
      </c>
      <c r="G54" s="218">
        <v>1</v>
      </c>
      <c r="H54" s="219">
        <v>1</v>
      </c>
      <c r="I54" s="219">
        <v>0</v>
      </c>
      <c r="J54" s="219">
        <v>0</v>
      </c>
      <c r="K54" s="219">
        <v>0</v>
      </c>
      <c r="L54" s="218">
        <v>1</v>
      </c>
      <c r="M54" s="219">
        <v>1</v>
      </c>
      <c r="N54" s="220">
        <v>1</v>
      </c>
      <c r="O54" s="218">
        <v>0</v>
      </c>
      <c r="P54" s="219">
        <v>1</v>
      </c>
      <c r="Q54" s="221">
        <v>1</v>
      </c>
      <c r="R54" s="223">
        <v>1</v>
      </c>
      <c r="S54" s="221">
        <v>1</v>
      </c>
      <c r="T54" s="217">
        <v>1</v>
      </c>
      <c r="U54" s="284" t="s">
        <v>397</v>
      </c>
      <c r="V54" s="178" t="str">
        <f t="shared" si="5"/>
        <v>ü</v>
      </c>
      <c r="W54" s="178" t="str">
        <f t="shared" si="6"/>
        <v/>
      </c>
      <c r="X54" s="178" t="str">
        <f t="shared" si="7"/>
        <v/>
      </c>
      <c r="Y54" s="178" t="str">
        <f t="shared" si="8"/>
        <v/>
      </c>
    </row>
    <row r="55" spans="1:25" s="49" customFormat="1" ht="28.5">
      <c r="A55" s="176">
        <f t="shared" si="9"/>
        <v>48</v>
      </c>
      <c r="B55" s="176">
        <v>1</v>
      </c>
      <c r="C55" s="177"/>
      <c r="D55" s="96" t="s">
        <v>412</v>
      </c>
      <c r="E55" s="278">
        <v>1972000</v>
      </c>
      <c r="F55" s="217" t="s">
        <v>1659</v>
      </c>
      <c r="G55" s="218">
        <v>1</v>
      </c>
      <c r="H55" s="219">
        <v>1</v>
      </c>
      <c r="I55" s="219">
        <v>0</v>
      </c>
      <c r="J55" s="219">
        <v>0</v>
      </c>
      <c r="K55" s="219">
        <v>0</v>
      </c>
      <c r="L55" s="218">
        <v>1</v>
      </c>
      <c r="M55" s="219">
        <v>1</v>
      </c>
      <c r="N55" s="220">
        <v>1</v>
      </c>
      <c r="O55" s="218">
        <v>0</v>
      </c>
      <c r="P55" s="219">
        <v>1</v>
      </c>
      <c r="Q55" s="221">
        <v>1</v>
      </c>
      <c r="R55" s="223">
        <v>1</v>
      </c>
      <c r="S55" s="221">
        <v>1</v>
      </c>
      <c r="T55" s="217">
        <v>1</v>
      </c>
      <c r="U55" s="104" t="s">
        <v>385</v>
      </c>
      <c r="V55" s="178" t="str">
        <f t="shared" si="5"/>
        <v>ü</v>
      </c>
      <c r="W55" s="178" t="str">
        <f t="shared" si="6"/>
        <v/>
      </c>
      <c r="X55" s="178" t="str">
        <f t="shared" si="7"/>
        <v/>
      </c>
      <c r="Y55" s="178" t="str">
        <f t="shared" si="8"/>
        <v/>
      </c>
    </row>
    <row r="56" spans="1:25" s="49" customFormat="1" ht="14.25">
      <c r="A56" s="176">
        <f t="shared" si="9"/>
        <v>49</v>
      </c>
      <c r="B56" s="176">
        <v>1</v>
      </c>
      <c r="C56" s="177"/>
      <c r="D56" s="285" t="s">
        <v>413</v>
      </c>
      <c r="E56" s="278">
        <v>1114000</v>
      </c>
      <c r="F56" s="217" t="s">
        <v>1659</v>
      </c>
      <c r="G56" s="218">
        <v>1</v>
      </c>
      <c r="H56" s="219">
        <v>1</v>
      </c>
      <c r="I56" s="219">
        <v>0</v>
      </c>
      <c r="J56" s="219">
        <v>0</v>
      </c>
      <c r="K56" s="219">
        <v>0</v>
      </c>
      <c r="L56" s="218">
        <v>1</v>
      </c>
      <c r="M56" s="219">
        <v>1</v>
      </c>
      <c r="N56" s="220">
        <v>1</v>
      </c>
      <c r="O56" s="218">
        <v>0</v>
      </c>
      <c r="P56" s="219">
        <v>1</v>
      </c>
      <c r="Q56" s="221">
        <v>1</v>
      </c>
      <c r="R56" s="223">
        <v>1</v>
      </c>
      <c r="S56" s="221">
        <v>1</v>
      </c>
      <c r="T56" s="217">
        <v>1</v>
      </c>
      <c r="U56" s="284" t="s">
        <v>397</v>
      </c>
      <c r="V56" s="178" t="str">
        <f t="shared" si="5"/>
        <v>ü</v>
      </c>
      <c r="W56" s="178" t="str">
        <f t="shared" si="6"/>
        <v/>
      </c>
      <c r="X56" s="178" t="str">
        <f t="shared" si="7"/>
        <v/>
      </c>
      <c r="Y56" s="178" t="str">
        <f t="shared" si="8"/>
        <v/>
      </c>
    </row>
    <row r="57" spans="1:25" s="49" customFormat="1" ht="14.25">
      <c r="A57" s="176">
        <f t="shared" si="9"/>
        <v>50</v>
      </c>
      <c r="B57" s="176">
        <v>1</v>
      </c>
      <c r="C57" s="177"/>
      <c r="D57" s="96" t="s">
        <v>414</v>
      </c>
      <c r="E57" s="278">
        <v>1430000</v>
      </c>
      <c r="F57" s="217" t="s">
        <v>1659</v>
      </c>
      <c r="G57" s="218">
        <v>1</v>
      </c>
      <c r="H57" s="219">
        <v>1</v>
      </c>
      <c r="I57" s="219">
        <v>0</v>
      </c>
      <c r="J57" s="219">
        <v>0</v>
      </c>
      <c r="K57" s="219">
        <v>0</v>
      </c>
      <c r="L57" s="218">
        <v>1</v>
      </c>
      <c r="M57" s="219">
        <v>1</v>
      </c>
      <c r="N57" s="220">
        <v>1</v>
      </c>
      <c r="O57" s="218">
        <v>0</v>
      </c>
      <c r="P57" s="219">
        <v>1</v>
      </c>
      <c r="Q57" s="221">
        <v>1</v>
      </c>
      <c r="R57" s="223">
        <v>1</v>
      </c>
      <c r="S57" s="221">
        <v>1</v>
      </c>
      <c r="T57" s="217">
        <v>1</v>
      </c>
      <c r="U57" s="284" t="s">
        <v>397</v>
      </c>
      <c r="V57" s="178" t="str">
        <f t="shared" si="5"/>
        <v>ü</v>
      </c>
      <c r="W57" s="178" t="str">
        <f t="shared" si="6"/>
        <v/>
      </c>
      <c r="X57" s="178" t="str">
        <f t="shared" si="7"/>
        <v/>
      </c>
      <c r="Y57" s="178" t="str">
        <f t="shared" si="8"/>
        <v/>
      </c>
    </row>
    <row r="58" spans="1:25" s="49" customFormat="1" ht="28.5">
      <c r="A58" s="176">
        <f t="shared" si="9"/>
        <v>51</v>
      </c>
      <c r="B58" s="176">
        <v>1</v>
      </c>
      <c r="C58" s="177"/>
      <c r="D58" s="96" t="s">
        <v>488</v>
      </c>
      <c r="E58" s="278">
        <v>1750000</v>
      </c>
      <c r="F58" s="217" t="s">
        <v>1659</v>
      </c>
      <c r="G58" s="218">
        <v>1</v>
      </c>
      <c r="H58" s="219">
        <v>1</v>
      </c>
      <c r="I58" s="219">
        <v>1</v>
      </c>
      <c r="J58" s="219">
        <v>0</v>
      </c>
      <c r="K58" s="219">
        <v>0</v>
      </c>
      <c r="L58" s="218">
        <v>1</v>
      </c>
      <c r="M58" s="219">
        <v>1</v>
      </c>
      <c r="N58" s="220">
        <v>1</v>
      </c>
      <c r="O58" s="218">
        <v>0</v>
      </c>
      <c r="P58" s="219">
        <v>1</v>
      </c>
      <c r="Q58" s="221">
        <v>1</v>
      </c>
      <c r="R58" s="223">
        <v>1</v>
      </c>
      <c r="S58" s="221">
        <v>1</v>
      </c>
      <c r="T58" s="217">
        <v>1</v>
      </c>
      <c r="U58" s="104" t="s">
        <v>385</v>
      </c>
      <c r="V58" s="178" t="str">
        <f t="shared" si="5"/>
        <v>ü</v>
      </c>
      <c r="W58" s="178" t="str">
        <f t="shared" si="6"/>
        <v/>
      </c>
      <c r="X58" s="178" t="str">
        <f t="shared" si="7"/>
        <v/>
      </c>
      <c r="Y58" s="178" t="str">
        <f t="shared" si="8"/>
        <v/>
      </c>
    </row>
    <row r="59" spans="1:25" s="49" customFormat="1" ht="28.5">
      <c r="A59" s="176">
        <f t="shared" si="9"/>
        <v>52</v>
      </c>
      <c r="B59" s="176">
        <v>1</v>
      </c>
      <c r="C59" s="177"/>
      <c r="D59" s="96" t="s">
        <v>1197</v>
      </c>
      <c r="E59" s="278">
        <v>200000</v>
      </c>
      <c r="F59" s="217" t="s">
        <v>380</v>
      </c>
      <c r="G59" s="218">
        <v>1</v>
      </c>
      <c r="H59" s="219">
        <v>1</v>
      </c>
      <c r="I59" s="219">
        <v>1</v>
      </c>
      <c r="J59" s="219">
        <v>0</v>
      </c>
      <c r="K59" s="219">
        <v>0</v>
      </c>
      <c r="L59" s="218">
        <v>1</v>
      </c>
      <c r="M59" s="219">
        <v>1</v>
      </c>
      <c r="N59" s="220">
        <v>1</v>
      </c>
      <c r="O59" s="218">
        <v>0</v>
      </c>
      <c r="P59" s="219">
        <v>1</v>
      </c>
      <c r="Q59" s="221">
        <v>1</v>
      </c>
      <c r="R59" s="223">
        <v>1</v>
      </c>
      <c r="S59" s="279">
        <v>1</v>
      </c>
      <c r="T59" s="217">
        <v>0</v>
      </c>
      <c r="U59" s="104" t="s">
        <v>381</v>
      </c>
      <c r="V59" s="178" t="str">
        <f t="shared" si="5"/>
        <v/>
      </c>
      <c r="W59" s="178" t="str">
        <f t="shared" si="6"/>
        <v/>
      </c>
      <c r="X59" s="178" t="str">
        <f t="shared" si="7"/>
        <v>ü</v>
      </c>
      <c r="Y59" s="178" t="str">
        <f t="shared" si="8"/>
        <v/>
      </c>
    </row>
    <row r="60" spans="1:25" s="49" customFormat="1" ht="28.5">
      <c r="A60" s="176">
        <f t="shared" si="9"/>
        <v>53</v>
      </c>
      <c r="B60" s="176">
        <v>1</v>
      </c>
      <c r="C60" s="177"/>
      <c r="D60" s="96" t="s">
        <v>1198</v>
      </c>
      <c r="E60" s="278">
        <v>1000000</v>
      </c>
      <c r="F60" s="217" t="s">
        <v>1659</v>
      </c>
      <c r="G60" s="218">
        <v>1</v>
      </c>
      <c r="H60" s="219">
        <v>1</v>
      </c>
      <c r="I60" s="219">
        <v>1</v>
      </c>
      <c r="J60" s="219">
        <v>0</v>
      </c>
      <c r="K60" s="219">
        <v>0</v>
      </c>
      <c r="L60" s="218">
        <v>1</v>
      </c>
      <c r="M60" s="219">
        <v>1</v>
      </c>
      <c r="N60" s="220">
        <v>1</v>
      </c>
      <c r="O60" s="218">
        <v>0</v>
      </c>
      <c r="P60" s="219">
        <v>1</v>
      </c>
      <c r="Q60" s="221">
        <v>1</v>
      </c>
      <c r="R60" s="223">
        <v>1</v>
      </c>
      <c r="S60" s="221">
        <v>1</v>
      </c>
      <c r="T60" s="217">
        <v>1</v>
      </c>
      <c r="U60" s="104" t="s">
        <v>398</v>
      </c>
      <c r="V60" s="178" t="str">
        <f t="shared" si="5"/>
        <v>ü</v>
      </c>
      <c r="W60" s="178" t="str">
        <f t="shared" si="6"/>
        <v/>
      </c>
      <c r="X60" s="178" t="str">
        <f t="shared" si="7"/>
        <v/>
      </c>
      <c r="Y60" s="178" t="str">
        <f t="shared" si="8"/>
        <v/>
      </c>
    </row>
    <row r="61" spans="1:25" s="49" customFormat="1" ht="28.5">
      <c r="A61" s="176">
        <f t="shared" si="9"/>
        <v>54</v>
      </c>
      <c r="B61" s="176">
        <v>1</v>
      </c>
      <c r="C61" s="177"/>
      <c r="D61" s="96" t="s">
        <v>1199</v>
      </c>
      <c r="E61" s="278">
        <v>240000</v>
      </c>
      <c r="F61" s="217" t="s">
        <v>380</v>
      </c>
      <c r="G61" s="218">
        <v>1</v>
      </c>
      <c r="H61" s="219">
        <v>1</v>
      </c>
      <c r="I61" s="219">
        <v>1</v>
      </c>
      <c r="J61" s="219">
        <v>0</v>
      </c>
      <c r="K61" s="219">
        <v>0</v>
      </c>
      <c r="L61" s="218">
        <v>1</v>
      </c>
      <c r="M61" s="219">
        <v>1</v>
      </c>
      <c r="N61" s="220">
        <v>1</v>
      </c>
      <c r="O61" s="218">
        <v>0</v>
      </c>
      <c r="P61" s="219">
        <v>1</v>
      </c>
      <c r="Q61" s="221">
        <v>1</v>
      </c>
      <c r="R61" s="223">
        <v>1</v>
      </c>
      <c r="S61" s="279">
        <v>1</v>
      </c>
      <c r="T61" s="217">
        <v>0</v>
      </c>
      <c r="U61" s="104" t="s">
        <v>381</v>
      </c>
      <c r="V61" s="178" t="str">
        <f t="shared" si="5"/>
        <v/>
      </c>
      <c r="W61" s="178" t="str">
        <f t="shared" si="6"/>
        <v/>
      </c>
      <c r="X61" s="178" t="str">
        <f t="shared" si="7"/>
        <v>ü</v>
      </c>
      <c r="Y61" s="178" t="str">
        <f t="shared" si="8"/>
        <v/>
      </c>
    </row>
    <row r="62" spans="1:25" s="49" customFormat="1" ht="14.25">
      <c r="A62" s="176">
        <f t="shared" si="9"/>
        <v>55</v>
      </c>
      <c r="B62" s="176">
        <v>1</v>
      </c>
      <c r="C62" s="177"/>
      <c r="D62" s="179" t="s">
        <v>1200</v>
      </c>
      <c r="E62" s="280">
        <v>2500000</v>
      </c>
      <c r="F62" s="248" t="s">
        <v>1658</v>
      </c>
      <c r="G62" s="250">
        <v>0</v>
      </c>
      <c r="H62" s="250">
        <v>0</v>
      </c>
      <c r="I62" s="250">
        <v>0</v>
      </c>
      <c r="J62" s="250">
        <v>0</v>
      </c>
      <c r="K62" s="252">
        <v>0</v>
      </c>
      <c r="L62" s="281">
        <v>0</v>
      </c>
      <c r="M62" s="250">
        <v>0</v>
      </c>
      <c r="N62" s="252">
        <v>0</v>
      </c>
      <c r="O62" s="281">
        <v>0</v>
      </c>
      <c r="P62" s="250">
        <v>0</v>
      </c>
      <c r="Q62" s="252">
        <v>0</v>
      </c>
      <c r="R62" s="281">
        <v>0</v>
      </c>
      <c r="S62" s="252">
        <v>0</v>
      </c>
      <c r="T62" s="248">
        <v>0</v>
      </c>
      <c r="U62" s="282" t="s">
        <v>1248</v>
      </c>
      <c r="V62" s="178" t="str">
        <f t="shared" si="5"/>
        <v/>
      </c>
      <c r="W62" s="178" t="str">
        <f t="shared" si="6"/>
        <v/>
      </c>
      <c r="X62" s="178" t="str">
        <f t="shared" si="7"/>
        <v/>
      </c>
      <c r="Y62" s="178" t="str">
        <f t="shared" si="8"/>
        <v>ü</v>
      </c>
    </row>
    <row r="63" spans="1:25" s="49" customFormat="1" ht="28.5">
      <c r="A63" s="176">
        <f t="shared" si="9"/>
        <v>56</v>
      </c>
      <c r="B63" s="176">
        <v>1</v>
      </c>
      <c r="C63" s="177"/>
      <c r="D63" s="96" t="s">
        <v>1201</v>
      </c>
      <c r="E63" s="278">
        <v>3000000</v>
      </c>
      <c r="F63" s="217" t="s">
        <v>1659</v>
      </c>
      <c r="G63" s="218">
        <v>1</v>
      </c>
      <c r="H63" s="219">
        <v>1</v>
      </c>
      <c r="I63" s="219">
        <v>1</v>
      </c>
      <c r="J63" s="219">
        <v>0</v>
      </c>
      <c r="K63" s="219">
        <v>0</v>
      </c>
      <c r="L63" s="218">
        <v>1</v>
      </c>
      <c r="M63" s="219">
        <v>1</v>
      </c>
      <c r="N63" s="220">
        <v>1</v>
      </c>
      <c r="O63" s="218">
        <v>0</v>
      </c>
      <c r="P63" s="219">
        <v>1</v>
      </c>
      <c r="Q63" s="221">
        <v>1</v>
      </c>
      <c r="R63" s="223">
        <v>1</v>
      </c>
      <c r="S63" s="221">
        <v>1</v>
      </c>
      <c r="T63" s="217">
        <v>1</v>
      </c>
      <c r="U63" s="104" t="s">
        <v>385</v>
      </c>
      <c r="V63" s="178" t="str">
        <f t="shared" si="5"/>
        <v>ü</v>
      </c>
      <c r="W63" s="178" t="str">
        <f t="shared" si="6"/>
        <v/>
      </c>
      <c r="X63" s="178" t="str">
        <f t="shared" si="7"/>
        <v/>
      </c>
      <c r="Y63" s="178" t="str">
        <f t="shared" si="8"/>
        <v/>
      </c>
    </row>
    <row r="64" spans="1:25" s="49" customFormat="1" ht="57">
      <c r="A64" s="176">
        <f t="shared" si="9"/>
        <v>57</v>
      </c>
      <c r="B64" s="176">
        <v>1</v>
      </c>
      <c r="C64" s="177"/>
      <c r="D64" s="96" t="s">
        <v>1202</v>
      </c>
      <c r="E64" s="278">
        <v>2490000</v>
      </c>
      <c r="F64" s="217" t="s">
        <v>1659</v>
      </c>
      <c r="G64" s="218">
        <v>1</v>
      </c>
      <c r="H64" s="219">
        <v>1</v>
      </c>
      <c r="I64" s="219">
        <v>1</v>
      </c>
      <c r="J64" s="219">
        <v>0</v>
      </c>
      <c r="K64" s="219">
        <v>0</v>
      </c>
      <c r="L64" s="218">
        <v>1</v>
      </c>
      <c r="M64" s="219">
        <v>1</v>
      </c>
      <c r="N64" s="220">
        <v>1</v>
      </c>
      <c r="O64" s="218">
        <v>0</v>
      </c>
      <c r="P64" s="219">
        <v>1</v>
      </c>
      <c r="Q64" s="221">
        <v>1</v>
      </c>
      <c r="R64" s="223">
        <v>1</v>
      </c>
      <c r="S64" s="279">
        <v>1</v>
      </c>
      <c r="T64" s="217">
        <v>1</v>
      </c>
      <c r="U64" s="104" t="s">
        <v>56</v>
      </c>
      <c r="V64" s="178" t="str">
        <f t="shared" si="5"/>
        <v>ü</v>
      </c>
      <c r="W64" s="178" t="str">
        <f t="shared" si="6"/>
        <v/>
      </c>
      <c r="X64" s="178" t="str">
        <f t="shared" si="7"/>
        <v/>
      </c>
      <c r="Y64" s="178" t="str">
        <f t="shared" si="8"/>
        <v/>
      </c>
    </row>
    <row r="65" spans="1:25" s="49" customFormat="1" ht="28.5">
      <c r="A65" s="176">
        <f t="shared" si="9"/>
        <v>58</v>
      </c>
      <c r="B65" s="176">
        <v>1</v>
      </c>
      <c r="C65" s="177"/>
      <c r="D65" s="96" t="s">
        <v>1203</v>
      </c>
      <c r="E65" s="278">
        <v>2200000</v>
      </c>
      <c r="F65" s="217" t="s">
        <v>1659</v>
      </c>
      <c r="G65" s="218">
        <v>1</v>
      </c>
      <c r="H65" s="219">
        <v>1</v>
      </c>
      <c r="I65" s="219">
        <v>1</v>
      </c>
      <c r="J65" s="219">
        <v>0</v>
      </c>
      <c r="K65" s="219">
        <v>0</v>
      </c>
      <c r="L65" s="218">
        <v>1</v>
      </c>
      <c r="M65" s="219">
        <v>1</v>
      </c>
      <c r="N65" s="220">
        <v>1</v>
      </c>
      <c r="O65" s="218">
        <v>0</v>
      </c>
      <c r="P65" s="219">
        <v>1</v>
      </c>
      <c r="Q65" s="221">
        <v>1</v>
      </c>
      <c r="R65" s="223">
        <v>1</v>
      </c>
      <c r="S65" s="279">
        <v>1</v>
      </c>
      <c r="T65" s="217">
        <v>1</v>
      </c>
      <c r="U65" s="104" t="s">
        <v>385</v>
      </c>
      <c r="V65" s="178" t="str">
        <f t="shared" si="5"/>
        <v>ü</v>
      </c>
      <c r="W65" s="178" t="str">
        <f t="shared" si="6"/>
        <v/>
      </c>
      <c r="X65" s="178" t="str">
        <f t="shared" si="7"/>
        <v/>
      </c>
      <c r="Y65" s="178" t="str">
        <f t="shared" si="8"/>
        <v/>
      </c>
    </row>
    <row r="66" spans="1:25" s="49" customFormat="1" ht="28.5">
      <c r="A66" s="176">
        <f t="shared" si="9"/>
        <v>59</v>
      </c>
      <c r="B66" s="176">
        <v>1</v>
      </c>
      <c r="C66" s="177"/>
      <c r="D66" s="96" t="s">
        <v>1204</v>
      </c>
      <c r="E66" s="278">
        <v>150000</v>
      </c>
      <c r="F66" s="217" t="s">
        <v>380</v>
      </c>
      <c r="G66" s="218">
        <v>1</v>
      </c>
      <c r="H66" s="219">
        <v>1</v>
      </c>
      <c r="I66" s="219">
        <v>1</v>
      </c>
      <c r="J66" s="219">
        <v>0</v>
      </c>
      <c r="K66" s="219">
        <v>0</v>
      </c>
      <c r="L66" s="218">
        <v>1</v>
      </c>
      <c r="M66" s="219">
        <v>1</v>
      </c>
      <c r="N66" s="220">
        <v>1</v>
      </c>
      <c r="O66" s="218">
        <v>0</v>
      </c>
      <c r="P66" s="219">
        <v>1</v>
      </c>
      <c r="Q66" s="221">
        <v>1</v>
      </c>
      <c r="R66" s="223">
        <v>1</v>
      </c>
      <c r="S66" s="279">
        <v>1</v>
      </c>
      <c r="T66" s="217">
        <v>1</v>
      </c>
      <c r="U66" s="104" t="s">
        <v>381</v>
      </c>
      <c r="V66" s="178" t="str">
        <f t="shared" si="5"/>
        <v/>
      </c>
      <c r="W66" s="178" t="str">
        <f t="shared" si="6"/>
        <v/>
      </c>
      <c r="X66" s="178" t="str">
        <f t="shared" si="7"/>
        <v>ü</v>
      </c>
      <c r="Y66" s="178" t="str">
        <f t="shared" si="8"/>
        <v/>
      </c>
    </row>
    <row r="67" spans="1:25" s="49" customFormat="1" ht="28.5">
      <c r="A67" s="176">
        <f t="shared" si="9"/>
        <v>60</v>
      </c>
      <c r="B67" s="176">
        <v>1</v>
      </c>
      <c r="C67" s="177"/>
      <c r="D67" s="96" t="s">
        <v>1205</v>
      </c>
      <c r="E67" s="278">
        <v>500000</v>
      </c>
      <c r="F67" s="217" t="s">
        <v>1659</v>
      </c>
      <c r="G67" s="218">
        <v>1</v>
      </c>
      <c r="H67" s="219">
        <v>1</v>
      </c>
      <c r="I67" s="219">
        <v>1</v>
      </c>
      <c r="J67" s="219">
        <v>0</v>
      </c>
      <c r="K67" s="219">
        <v>0</v>
      </c>
      <c r="L67" s="218">
        <v>1</v>
      </c>
      <c r="M67" s="219">
        <v>1</v>
      </c>
      <c r="N67" s="220">
        <v>1</v>
      </c>
      <c r="O67" s="218">
        <v>0</v>
      </c>
      <c r="P67" s="219">
        <v>1</v>
      </c>
      <c r="Q67" s="221">
        <v>1</v>
      </c>
      <c r="R67" s="223">
        <v>1</v>
      </c>
      <c r="S67" s="279">
        <v>1</v>
      </c>
      <c r="T67" s="217">
        <v>1</v>
      </c>
      <c r="U67" s="104" t="s">
        <v>385</v>
      </c>
      <c r="V67" s="178" t="str">
        <f t="shared" si="5"/>
        <v>ü</v>
      </c>
      <c r="W67" s="178" t="str">
        <f t="shared" si="6"/>
        <v/>
      </c>
      <c r="X67" s="178" t="str">
        <f t="shared" si="7"/>
        <v/>
      </c>
      <c r="Y67" s="178" t="str">
        <f t="shared" si="8"/>
        <v/>
      </c>
    </row>
    <row r="68" spans="1:25" s="49" customFormat="1" ht="28.5">
      <c r="A68" s="176">
        <f t="shared" si="9"/>
        <v>61</v>
      </c>
      <c r="B68" s="176">
        <v>1</v>
      </c>
      <c r="C68" s="177"/>
      <c r="D68" s="96" t="s">
        <v>1206</v>
      </c>
      <c r="E68" s="278">
        <v>1313000</v>
      </c>
      <c r="F68" s="217" t="s">
        <v>1659</v>
      </c>
      <c r="G68" s="218">
        <v>1</v>
      </c>
      <c r="H68" s="219">
        <v>1</v>
      </c>
      <c r="I68" s="219">
        <v>1</v>
      </c>
      <c r="J68" s="219">
        <v>0</v>
      </c>
      <c r="K68" s="219">
        <v>0</v>
      </c>
      <c r="L68" s="218">
        <v>1</v>
      </c>
      <c r="M68" s="219">
        <v>1</v>
      </c>
      <c r="N68" s="220">
        <v>1</v>
      </c>
      <c r="O68" s="218">
        <v>0</v>
      </c>
      <c r="P68" s="219">
        <v>1</v>
      </c>
      <c r="Q68" s="221">
        <v>1</v>
      </c>
      <c r="R68" s="223">
        <v>1</v>
      </c>
      <c r="S68" s="279">
        <v>1</v>
      </c>
      <c r="T68" s="217">
        <v>1</v>
      </c>
      <c r="U68" s="104" t="s">
        <v>385</v>
      </c>
      <c r="V68" s="178" t="str">
        <f t="shared" si="5"/>
        <v>ü</v>
      </c>
      <c r="W68" s="178" t="str">
        <f t="shared" si="6"/>
        <v/>
      </c>
      <c r="X68" s="178" t="str">
        <f t="shared" si="7"/>
        <v/>
      </c>
      <c r="Y68" s="178" t="str">
        <f t="shared" si="8"/>
        <v/>
      </c>
    </row>
    <row r="69" spans="1:25" s="49" customFormat="1" ht="28.5">
      <c r="A69" s="176">
        <f t="shared" si="9"/>
        <v>62</v>
      </c>
      <c r="B69" s="176">
        <v>1</v>
      </c>
      <c r="C69" s="177"/>
      <c r="D69" s="96" t="s">
        <v>1207</v>
      </c>
      <c r="E69" s="278">
        <v>1914000</v>
      </c>
      <c r="F69" s="217" t="s">
        <v>1659</v>
      </c>
      <c r="G69" s="218">
        <v>1</v>
      </c>
      <c r="H69" s="219">
        <v>1</v>
      </c>
      <c r="I69" s="219">
        <v>1</v>
      </c>
      <c r="J69" s="219">
        <v>0</v>
      </c>
      <c r="K69" s="219">
        <v>0</v>
      </c>
      <c r="L69" s="218">
        <v>1</v>
      </c>
      <c r="M69" s="219">
        <v>1</v>
      </c>
      <c r="N69" s="220">
        <v>1</v>
      </c>
      <c r="O69" s="218">
        <v>0</v>
      </c>
      <c r="P69" s="219">
        <v>1</v>
      </c>
      <c r="Q69" s="221">
        <v>1</v>
      </c>
      <c r="R69" s="223">
        <v>1</v>
      </c>
      <c r="S69" s="221">
        <v>1</v>
      </c>
      <c r="T69" s="217">
        <v>1</v>
      </c>
      <c r="U69" s="104" t="s">
        <v>385</v>
      </c>
      <c r="V69" s="178" t="str">
        <f t="shared" si="5"/>
        <v>ü</v>
      </c>
      <c r="W69" s="178" t="str">
        <f t="shared" si="6"/>
        <v/>
      </c>
      <c r="X69" s="178" t="str">
        <f t="shared" si="7"/>
        <v/>
      </c>
      <c r="Y69" s="178" t="str">
        <f t="shared" si="8"/>
        <v/>
      </c>
    </row>
    <row r="70" spans="1:25" s="49" customFormat="1" ht="28.5">
      <c r="A70" s="176">
        <f t="shared" si="9"/>
        <v>63</v>
      </c>
      <c r="B70" s="176">
        <v>1</v>
      </c>
      <c r="C70" s="177"/>
      <c r="D70" s="96" t="s">
        <v>1208</v>
      </c>
      <c r="E70" s="278">
        <v>1658000</v>
      </c>
      <c r="F70" s="217" t="s">
        <v>1659</v>
      </c>
      <c r="G70" s="218">
        <v>1</v>
      </c>
      <c r="H70" s="219">
        <v>1</v>
      </c>
      <c r="I70" s="219">
        <v>1</v>
      </c>
      <c r="J70" s="219">
        <v>0</v>
      </c>
      <c r="K70" s="219">
        <v>0</v>
      </c>
      <c r="L70" s="218">
        <v>1</v>
      </c>
      <c r="M70" s="219">
        <v>1</v>
      </c>
      <c r="N70" s="220">
        <v>1</v>
      </c>
      <c r="O70" s="218">
        <v>0</v>
      </c>
      <c r="P70" s="219">
        <v>1</v>
      </c>
      <c r="Q70" s="221">
        <v>1</v>
      </c>
      <c r="R70" s="223">
        <v>1</v>
      </c>
      <c r="S70" s="221">
        <v>1</v>
      </c>
      <c r="T70" s="217">
        <v>1</v>
      </c>
      <c r="U70" s="104" t="s">
        <v>385</v>
      </c>
      <c r="V70" s="178" t="str">
        <f t="shared" si="5"/>
        <v>ü</v>
      </c>
      <c r="W70" s="178" t="str">
        <f t="shared" si="6"/>
        <v/>
      </c>
      <c r="X70" s="178" t="str">
        <f t="shared" si="7"/>
        <v/>
      </c>
      <c r="Y70" s="178" t="str">
        <f t="shared" si="8"/>
        <v/>
      </c>
    </row>
    <row r="71" spans="1:25" s="49" customFormat="1" ht="28.5">
      <c r="A71" s="176">
        <f t="shared" si="9"/>
        <v>64</v>
      </c>
      <c r="B71" s="176">
        <v>1</v>
      </c>
      <c r="C71" s="177"/>
      <c r="D71" s="96" t="s">
        <v>1209</v>
      </c>
      <c r="E71" s="278">
        <v>4003134</v>
      </c>
      <c r="F71" s="217" t="s">
        <v>1659</v>
      </c>
      <c r="G71" s="218">
        <v>1</v>
      </c>
      <c r="H71" s="219">
        <v>1</v>
      </c>
      <c r="I71" s="219">
        <v>1</v>
      </c>
      <c r="J71" s="219">
        <v>0</v>
      </c>
      <c r="K71" s="219">
        <v>0</v>
      </c>
      <c r="L71" s="218">
        <v>1</v>
      </c>
      <c r="M71" s="219">
        <v>1</v>
      </c>
      <c r="N71" s="220">
        <v>1</v>
      </c>
      <c r="O71" s="218">
        <v>0</v>
      </c>
      <c r="P71" s="219">
        <v>1</v>
      </c>
      <c r="Q71" s="221">
        <v>1</v>
      </c>
      <c r="R71" s="223">
        <v>1</v>
      </c>
      <c r="S71" s="221">
        <v>1</v>
      </c>
      <c r="T71" s="217">
        <v>1</v>
      </c>
      <c r="U71" s="104" t="s">
        <v>385</v>
      </c>
      <c r="V71" s="178" t="str">
        <f t="shared" si="5"/>
        <v>ü</v>
      </c>
      <c r="W71" s="178" t="str">
        <f t="shared" si="6"/>
        <v/>
      </c>
      <c r="X71" s="178" t="str">
        <f t="shared" si="7"/>
        <v/>
      </c>
      <c r="Y71" s="178" t="str">
        <f t="shared" si="8"/>
        <v/>
      </c>
    </row>
    <row r="72" spans="1:25" s="49" customFormat="1" ht="42.75">
      <c r="A72" s="176">
        <f t="shared" si="9"/>
        <v>65</v>
      </c>
      <c r="B72" s="176">
        <v>1</v>
      </c>
      <c r="C72" s="177"/>
      <c r="D72" s="96" t="s">
        <v>1210</v>
      </c>
      <c r="E72" s="278">
        <v>1850000</v>
      </c>
      <c r="F72" s="217" t="s">
        <v>1659</v>
      </c>
      <c r="G72" s="218">
        <v>1</v>
      </c>
      <c r="H72" s="219">
        <v>1</v>
      </c>
      <c r="I72" s="219">
        <v>1</v>
      </c>
      <c r="J72" s="219">
        <v>0</v>
      </c>
      <c r="K72" s="219">
        <v>0</v>
      </c>
      <c r="L72" s="218">
        <v>1</v>
      </c>
      <c r="M72" s="219">
        <v>1</v>
      </c>
      <c r="N72" s="220">
        <v>1</v>
      </c>
      <c r="O72" s="218">
        <v>0</v>
      </c>
      <c r="P72" s="219">
        <v>1</v>
      </c>
      <c r="Q72" s="221">
        <v>1</v>
      </c>
      <c r="R72" s="223">
        <v>1</v>
      </c>
      <c r="S72" s="221">
        <v>1</v>
      </c>
      <c r="T72" s="217">
        <v>1</v>
      </c>
      <c r="U72" s="104" t="s">
        <v>385</v>
      </c>
      <c r="V72" s="178" t="str">
        <f t="shared" ref="V72:V103" si="10">IF($F72="Y",$Z$4,"")</f>
        <v>ü</v>
      </c>
      <c r="W72" s="178" t="str">
        <f t="shared" ref="W72:W103" si="11">IF(F72="F",$Z$4,"")</f>
        <v/>
      </c>
      <c r="X72" s="178" t="str">
        <f t="shared" ref="X72:X103" si="12">IF(F72="L",$Z$4,"")</f>
        <v/>
      </c>
      <c r="Y72" s="178" t="str">
        <f t="shared" ref="Y72:Y103" si="13">IF(F72="N",$Z$4,"")</f>
        <v/>
      </c>
    </row>
    <row r="73" spans="1:25" s="49" customFormat="1" ht="28.5">
      <c r="A73" s="176">
        <f t="shared" ref="A73:A104" si="14">A72+1</f>
        <v>66</v>
      </c>
      <c r="B73" s="176">
        <v>1</v>
      </c>
      <c r="C73" s="177"/>
      <c r="D73" s="96" t="s">
        <v>1211</v>
      </c>
      <c r="E73" s="278">
        <v>1070000</v>
      </c>
      <c r="F73" s="217" t="s">
        <v>1659</v>
      </c>
      <c r="G73" s="218">
        <v>1</v>
      </c>
      <c r="H73" s="219">
        <v>1</v>
      </c>
      <c r="I73" s="219">
        <v>1</v>
      </c>
      <c r="J73" s="219">
        <v>0</v>
      </c>
      <c r="K73" s="219">
        <v>0</v>
      </c>
      <c r="L73" s="218">
        <v>1</v>
      </c>
      <c r="M73" s="219">
        <v>1</v>
      </c>
      <c r="N73" s="220">
        <v>1</v>
      </c>
      <c r="O73" s="218">
        <v>0</v>
      </c>
      <c r="P73" s="219">
        <v>1</v>
      </c>
      <c r="Q73" s="221">
        <v>1</v>
      </c>
      <c r="R73" s="223">
        <v>1</v>
      </c>
      <c r="S73" s="221">
        <v>1</v>
      </c>
      <c r="T73" s="217">
        <v>1</v>
      </c>
      <c r="U73" s="104" t="s">
        <v>385</v>
      </c>
      <c r="V73" s="178" t="str">
        <f t="shared" si="10"/>
        <v>ü</v>
      </c>
      <c r="W73" s="178" t="str">
        <f t="shared" si="11"/>
        <v/>
      </c>
      <c r="X73" s="178" t="str">
        <f t="shared" si="12"/>
        <v/>
      </c>
      <c r="Y73" s="178" t="str">
        <f t="shared" si="13"/>
        <v/>
      </c>
    </row>
    <row r="74" spans="1:25" s="49" customFormat="1" ht="28.5">
      <c r="A74" s="176">
        <f t="shared" si="14"/>
        <v>67</v>
      </c>
      <c r="B74" s="176">
        <v>1</v>
      </c>
      <c r="C74" s="177"/>
      <c r="D74" s="96" t="s">
        <v>1212</v>
      </c>
      <c r="E74" s="278">
        <v>1850000</v>
      </c>
      <c r="F74" s="217" t="s">
        <v>1659</v>
      </c>
      <c r="G74" s="218">
        <v>1</v>
      </c>
      <c r="H74" s="219">
        <v>1</v>
      </c>
      <c r="I74" s="219">
        <v>1</v>
      </c>
      <c r="J74" s="219">
        <v>0</v>
      </c>
      <c r="K74" s="219">
        <v>0</v>
      </c>
      <c r="L74" s="218">
        <v>1</v>
      </c>
      <c r="M74" s="219">
        <v>1</v>
      </c>
      <c r="N74" s="220">
        <v>1</v>
      </c>
      <c r="O74" s="218">
        <v>0</v>
      </c>
      <c r="P74" s="219">
        <v>1</v>
      </c>
      <c r="Q74" s="221">
        <v>1</v>
      </c>
      <c r="R74" s="223">
        <v>1</v>
      </c>
      <c r="S74" s="221">
        <v>1</v>
      </c>
      <c r="T74" s="217">
        <v>1</v>
      </c>
      <c r="U74" s="104" t="s">
        <v>385</v>
      </c>
      <c r="V74" s="178" t="str">
        <f t="shared" si="10"/>
        <v>ü</v>
      </c>
      <c r="W74" s="178" t="str">
        <f t="shared" si="11"/>
        <v/>
      </c>
      <c r="X74" s="178" t="str">
        <f t="shared" si="12"/>
        <v/>
      </c>
      <c r="Y74" s="178" t="str">
        <f t="shared" si="13"/>
        <v/>
      </c>
    </row>
    <row r="75" spans="1:25" s="49" customFormat="1" ht="28.5">
      <c r="A75" s="176">
        <f t="shared" si="14"/>
        <v>68</v>
      </c>
      <c r="B75" s="176">
        <v>1</v>
      </c>
      <c r="C75" s="177"/>
      <c r="D75" s="96" t="s">
        <v>1213</v>
      </c>
      <c r="E75" s="278">
        <v>11112000</v>
      </c>
      <c r="F75" s="217" t="s">
        <v>1657</v>
      </c>
      <c r="G75" s="218">
        <v>1</v>
      </c>
      <c r="H75" s="219">
        <v>1</v>
      </c>
      <c r="I75" s="219">
        <v>0</v>
      </c>
      <c r="J75" s="219">
        <v>0</v>
      </c>
      <c r="K75" s="220">
        <v>0</v>
      </c>
      <c r="L75" s="218">
        <v>1</v>
      </c>
      <c r="M75" s="219">
        <v>1</v>
      </c>
      <c r="N75" s="220">
        <v>1</v>
      </c>
      <c r="O75" s="218">
        <v>0</v>
      </c>
      <c r="P75" s="219">
        <v>1</v>
      </c>
      <c r="Q75" s="220">
        <v>1</v>
      </c>
      <c r="R75" s="218">
        <v>1</v>
      </c>
      <c r="S75" s="221">
        <v>1</v>
      </c>
      <c r="T75" s="217">
        <v>1</v>
      </c>
      <c r="U75" s="104" t="s">
        <v>670</v>
      </c>
      <c r="V75" s="178" t="str">
        <f t="shared" si="10"/>
        <v/>
      </c>
      <c r="W75" s="178" t="str">
        <f t="shared" si="11"/>
        <v>ü</v>
      </c>
      <c r="X75" s="178" t="str">
        <f t="shared" si="12"/>
        <v/>
      </c>
      <c r="Y75" s="178" t="str">
        <f t="shared" si="13"/>
        <v/>
      </c>
    </row>
    <row r="76" spans="1:25" s="49" customFormat="1" ht="28.5">
      <c r="A76" s="176">
        <f t="shared" si="14"/>
        <v>69</v>
      </c>
      <c r="B76" s="176">
        <v>1</v>
      </c>
      <c r="C76" s="177"/>
      <c r="D76" s="96" t="s">
        <v>1326</v>
      </c>
      <c r="E76" s="278">
        <v>10000000</v>
      </c>
      <c r="F76" s="217" t="s">
        <v>1659</v>
      </c>
      <c r="G76" s="218">
        <v>1</v>
      </c>
      <c r="H76" s="219">
        <v>1</v>
      </c>
      <c r="I76" s="219">
        <v>0</v>
      </c>
      <c r="J76" s="219">
        <v>0</v>
      </c>
      <c r="K76" s="219">
        <v>0</v>
      </c>
      <c r="L76" s="218">
        <v>1</v>
      </c>
      <c r="M76" s="219">
        <v>1</v>
      </c>
      <c r="N76" s="220">
        <v>1</v>
      </c>
      <c r="O76" s="218">
        <v>0</v>
      </c>
      <c r="P76" s="219">
        <v>1</v>
      </c>
      <c r="Q76" s="221">
        <v>1</v>
      </c>
      <c r="R76" s="223">
        <v>1</v>
      </c>
      <c r="S76" s="221">
        <v>1</v>
      </c>
      <c r="T76" s="217">
        <v>1</v>
      </c>
      <c r="U76" s="286" t="s">
        <v>379</v>
      </c>
      <c r="V76" s="178" t="str">
        <f t="shared" si="10"/>
        <v>ü</v>
      </c>
      <c r="W76" s="178" t="str">
        <f t="shared" si="11"/>
        <v/>
      </c>
      <c r="X76" s="178" t="str">
        <f t="shared" si="12"/>
        <v/>
      </c>
      <c r="Y76" s="178" t="str">
        <f t="shared" si="13"/>
        <v/>
      </c>
    </row>
    <row r="77" spans="1:25" s="49" customFormat="1" ht="28.5">
      <c r="A77" s="176">
        <f t="shared" si="14"/>
        <v>70</v>
      </c>
      <c r="B77" s="176">
        <v>1</v>
      </c>
      <c r="C77" s="177"/>
      <c r="D77" s="96" t="s">
        <v>1327</v>
      </c>
      <c r="E77" s="278">
        <v>1560000</v>
      </c>
      <c r="F77" s="217" t="s">
        <v>1659</v>
      </c>
      <c r="G77" s="218">
        <v>1</v>
      </c>
      <c r="H77" s="219">
        <v>1</v>
      </c>
      <c r="I77" s="219">
        <v>0</v>
      </c>
      <c r="J77" s="219">
        <v>0</v>
      </c>
      <c r="K77" s="219">
        <v>0</v>
      </c>
      <c r="L77" s="218">
        <v>1</v>
      </c>
      <c r="M77" s="219">
        <v>1</v>
      </c>
      <c r="N77" s="220">
        <v>1</v>
      </c>
      <c r="O77" s="218">
        <v>0</v>
      </c>
      <c r="P77" s="219">
        <v>1</v>
      </c>
      <c r="Q77" s="221">
        <v>1</v>
      </c>
      <c r="R77" s="223">
        <v>1</v>
      </c>
      <c r="S77" s="221">
        <v>1</v>
      </c>
      <c r="T77" s="217">
        <v>1</v>
      </c>
      <c r="U77" s="104" t="s">
        <v>385</v>
      </c>
      <c r="V77" s="178" t="str">
        <f t="shared" si="10"/>
        <v>ü</v>
      </c>
      <c r="W77" s="178" t="str">
        <f t="shared" si="11"/>
        <v/>
      </c>
      <c r="X77" s="178" t="str">
        <f t="shared" si="12"/>
        <v/>
      </c>
      <c r="Y77" s="178" t="str">
        <f t="shared" si="13"/>
        <v/>
      </c>
    </row>
    <row r="78" spans="1:25" s="49" customFormat="1" ht="28.5">
      <c r="A78" s="176">
        <f t="shared" si="14"/>
        <v>71</v>
      </c>
      <c r="B78" s="176">
        <v>1</v>
      </c>
      <c r="C78" s="177"/>
      <c r="D78" s="96" t="s">
        <v>1328</v>
      </c>
      <c r="E78" s="278">
        <v>1842000</v>
      </c>
      <c r="F78" s="217" t="s">
        <v>1657</v>
      </c>
      <c r="G78" s="218">
        <v>1</v>
      </c>
      <c r="H78" s="219">
        <v>1</v>
      </c>
      <c r="I78" s="219">
        <v>0</v>
      </c>
      <c r="J78" s="219">
        <v>0</v>
      </c>
      <c r="K78" s="220">
        <v>0</v>
      </c>
      <c r="L78" s="218">
        <v>1</v>
      </c>
      <c r="M78" s="219">
        <v>1</v>
      </c>
      <c r="N78" s="220">
        <v>1</v>
      </c>
      <c r="O78" s="218">
        <v>0</v>
      </c>
      <c r="P78" s="219">
        <v>1</v>
      </c>
      <c r="Q78" s="220">
        <v>1</v>
      </c>
      <c r="R78" s="218">
        <v>1</v>
      </c>
      <c r="S78" s="221">
        <v>1</v>
      </c>
      <c r="T78" s="217">
        <v>1</v>
      </c>
      <c r="U78" s="104" t="s">
        <v>670</v>
      </c>
      <c r="V78" s="178" t="str">
        <f t="shared" si="10"/>
        <v/>
      </c>
      <c r="W78" s="178" t="str">
        <f t="shared" si="11"/>
        <v>ü</v>
      </c>
      <c r="X78" s="178" t="str">
        <f t="shared" si="12"/>
        <v/>
      </c>
      <c r="Y78" s="178" t="str">
        <f t="shared" si="13"/>
        <v/>
      </c>
    </row>
    <row r="79" spans="1:25" s="49" customFormat="1" ht="28.5">
      <c r="A79" s="176">
        <f t="shared" si="14"/>
        <v>72</v>
      </c>
      <c r="B79" s="176">
        <v>1</v>
      </c>
      <c r="C79" s="177"/>
      <c r="D79" s="96" t="s">
        <v>1329</v>
      </c>
      <c r="E79" s="278">
        <v>5165000</v>
      </c>
      <c r="F79" s="217" t="s">
        <v>1659</v>
      </c>
      <c r="G79" s="218">
        <v>1</v>
      </c>
      <c r="H79" s="219">
        <v>1</v>
      </c>
      <c r="I79" s="219">
        <v>0</v>
      </c>
      <c r="J79" s="219">
        <v>0</v>
      </c>
      <c r="K79" s="219">
        <v>0</v>
      </c>
      <c r="L79" s="218">
        <v>1</v>
      </c>
      <c r="M79" s="219">
        <v>1</v>
      </c>
      <c r="N79" s="220">
        <v>1</v>
      </c>
      <c r="O79" s="218">
        <v>0</v>
      </c>
      <c r="P79" s="219">
        <v>1</v>
      </c>
      <c r="Q79" s="221">
        <v>1</v>
      </c>
      <c r="R79" s="223">
        <v>1</v>
      </c>
      <c r="S79" s="221">
        <v>1</v>
      </c>
      <c r="T79" s="217">
        <v>1</v>
      </c>
      <c r="U79" s="104" t="s">
        <v>398</v>
      </c>
      <c r="V79" s="178" t="str">
        <f t="shared" si="10"/>
        <v>ü</v>
      </c>
      <c r="W79" s="178" t="str">
        <f t="shared" si="11"/>
        <v/>
      </c>
      <c r="X79" s="178" t="str">
        <f t="shared" si="12"/>
        <v/>
      </c>
      <c r="Y79" s="178" t="str">
        <f t="shared" si="13"/>
        <v/>
      </c>
    </row>
    <row r="80" spans="1:25" s="49" customFormat="1" ht="28.5">
      <c r="A80" s="176">
        <f t="shared" si="14"/>
        <v>73</v>
      </c>
      <c r="B80" s="176">
        <v>1</v>
      </c>
      <c r="C80" s="177"/>
      <c r="D80" s="96" t="s">
        <v>1330</v>
      </c>
      <c r="E80" s="278">
        <v>3927000</v>
      </c>
      <c r="F80" s="217" t="s">
        <v>1659</v>
      </c>
      <c r="G80" s="218">
        <v>1</v>
      </c>
      <c r="H80" s="219">
        <v>1</v>
      </c>
      <c r="I80" s="219">
        <v>1</v>
      </c>
      <c r="J80" s="219">
        <v>0</v>
      </c>
      <c r="K80" s="219">
        <v>0</v>
      </c>
      <c r="L80" s="218">
        <v>1</v>
      </c>
      <c r="M80" s="219">
        <v>1</v>
      </c>
      <c r="N80" s="220">
        <v>1</v>
      </c>
      <c r="O80" s="218">
        <v>0</v>
      </c>
      <c r="P80" s="219">
        <v>1</v>
      </c>
      <c r="Q80" s="221">
        <v>1</v>
      </c>
      <c r="R80" s="223">
        <v>1</v>
      </c>
      <c r="S80" s="221">
        <v>1</v>
      </c>
      <c r="T80" s="217">
        <v>1</v>
      </c>
      <c r="U80" s="104" t="s">
        <v>671</v>
      </c>
      <c r="V80" s="178" t="str">
        <f t="shared" si="10"/>
        <v>ü</v>
      </c>
      <c r="W80" s="178" t="str">
        <f t="shared" si="11"/>
        <v/>
      </c>
      <c r="X80" s="178" t="str">
        <f t="shared" si="12"/>
        <v/>
      </c>
      <c r="Y80" s="178" t="str">
        <f t="shared" si="13"/>
        <v/>
      </c>
    </row>
    <row r="81" spans="1:25" s="49" customFormat="1" ht="28.5">
      <c r="A81" s="176">
        <f t="shared" si="14"/>
        <v>74</v>
      </c>
      <c r="B81" s="176">
        <v>1</v>
      </c>
      <c r="C81" s="177"/>
      <c r="D81" s="96" t="s">
        <v>953</v>
      </c>
      <c r="E81" s="278">
        <v>1404000</v>
      </c>
      <c r="F81" s="217" t="s">
        <v>1659</v>
      </c>
      <c r="G81" s="218">
        <v>1</v>
      </c>
      <c r="H81" s="219">
        <v>1</v>
      </c>
      <c r="I81" s="219">
        <v>1</v>
      </c>
      <c r="J81" s="219">
        <v>0</v>
      </c>
      <c r="K81" s="219">
        <v>0</v>
      </c>
      <c r="L81" s="218">
        <v>1</v>
      </c>
      <c r="M81" s="219">
        <v>1</v>
      </c>
      <c r="N81" s="220">
        <v>1</v>
      </c>
      <c r="O81" s="218">
        <v>0</v>
      </c>
      <c r="P81" s="219">
        <v>1</v>
      </c>
      <c r="Q81" s="221">
        <v>1</v>
      </c>
      <c r="R81" s="223">
        <v>1</v>
      </c>
      <c r="S81" s="221">
        <v>1</v>
      </c>
      <c r="T81" s="217">
        <v>1</v>
      </c>
      <c r="U81" s="104" t="s">
        <v>671</v>
      </c>
      <c r="V81" s="178" t="str">
        <f t="shared" si="10"/>
        <v>ü</v>
      </c>
      <c r="W81" s="178" t="str">
        <f t="shared" si="11"/>
        <v/>
      </c>
      <c r="X81" s="178" t="str">
        <f t="shared" si="12"/>
        <v/>
      </c>
      <c r="Y81" s="178" t="str">
        <f t="shared" si="13"/>
        <v/>
      </c>
    </row>
    <row r="82" spans="1:25" s="49" customFormat="1" ht="28.5">
      <c r="A82" s="176">
        <f t="shared" si="14"/>
        <v>75</v>
      </c>
      <c r="B82" s="176">
        <v>1</v>
      </c>
      <c r="C82" s="177"/>
      <c r="D82" s="96" t="s">
        <v>954</v>
      </c>
      <c r="E82" s="278">
        <v>5258000</v>
      </c>
      <c r="F82" s="217" t="s">
        <v>1659</v>
      </c>
      <c r="G82" s="218">
        <v>1</v>
      </c>
      <c r="H82" s="219">
        <v>1</v>
      </c>
      <c r="I82" s="219">
        <v>1</v>
      </c>
      <c r="J82" s="219">
        <v>0</v>
      </c>
      <c r="K82" s="219">
        <v>0</v>
      </c>
      <c r="L82" s="218">
        <v>1</v>
      </c>
      <c r="M82" s="219">
        <v>1</v>
      </c>
      <c r="N82" s="220">
        <v>1</v>
      </c>
      <c r="O82" s="218">
        <v>0</v>
      </c>
      <c r="P82" s="219">
        <v>1</v>
      </c>
      <c r="Q82" s="221">
        <v>1</v>
      </c>
      <c r="R82" s="223">
        <v>1</v>
      </c>
      <c r="S82" s="221">
        <v>1</v>
      </c>
      <c r="T82" s="217">
        <v>1</v>
      </c>
      <c r="U82" s="104" t="s">
        <v>671</v>
      </c>
      <c r="V82" s="178" t="str">
        <f t="shared" si="10"/>
        <v>ü</v>
      </c>
      <c r="W82" s="178" t="str">
        <f t="shared" si="11"/>
        <v/>
      </c>
      <c r="X82" s="178" t="str">
        <f t="shared" si="12"/>
        <v/>
      </c>
      <c r="Y82" s="178" t="str">
        <f t="shared" si="13"/>
        <v/>
      </c>
    </row>
    <row r="83" spans="1:25" s="49" customFormat="1" ht="57">
      <c r="A83" s="176">
        <f t="shared" si="14"/>
        <v>76</v>
      </c>
      <c r="B83" s="176">
        <v>1</v>
      </c>
      <c r="C83" s="177"/>
      <c r="D83" s="96" t="s">
        <v>955</v>
      </c>
      <c r="E83" s="278">
        <v>1856700</v>
      </c>
      <c r="F83" s="217" t="s">
        <v>1659</v>
      </c>
      <c r="G83" s="218">
        <v>1</v>
      </c>
      <c r="H83" s="219">
        <v>1</v>
      </c>
      <c r="I83" s="219">
        <v>1</v>
      </c>
      <c r="J83" s="219">
        <v>0</v>
      </c>
      <c r="K83" s="219">
        <v>0</v>
      </c>
      <c r="L83" s="218">
        <v>1</v>
      </c>
      <c r="M83" s="219">
        <v>1</v>
      </c>
      <c r="N83" s="220">
        <v>1</v>
      </c>
      <c r="O83" s="218">
        <v>0</v>
      </c>
      <c r="P83" s="219">
        <v>1</v>
      </c>
      <c r="Q83" s="221">
        <v>1</v>
      </c>
      <c r="R83" s="223">
        <v>1</v>
      </c>
      <c r="S83" s="221">
        <v>1</v>
      </c>
      <c r="T83" s="217">
        <v>1</v>
      </c>
      <c r="U83" s="104" t="s">
        <v>56</v>
      </c>
      <c r="V83" s="178" t="str">
        <f t="shared" si="10"/>
        <v>ü</v>
      </c>
      <c r="W83" s="178" t="str">
        <f t="shared" si="11"/>
        <v/>
      </c>
      <c r="X83" s="178" t="str">
        <f t="shared" si="12"/>
        <v/>
      </c>
      <c r="Y83" s="178" t="str">
        <f t="shared" si="13"/>
        <v/>
      </c>
    </row>
    <row r="84" spans="1:25" s="49" customFormat="1" ht="28.5">
      <c r="A84" s="176">
        <f t="shared" si="14"/>
        <v>77</v>
      </c>
      <c r="B84" s="176">
        <v>1</v>
      </c>
      <c r="C84" s="177"/>
      <c r="D84" s="96" t="s">
        <v>956</v>
      </c>
      <c r="E84" s="278">
        <v>4003860</v>
      </c>
      <c r="F84" s="217" t="s">
        <v>1659</v>
      </c>
      <c r="G84" s="218">
        <v>1</v>
      </c>
      <c r="H84" s="219">
        <v>1</v>
      </c>
      <c r="I84" s="219">
        <v>1</v>
      </c>
      <c r="J84" s="219">
        <v>0</v>
      </c>
      <c r="K84" s="219">
        <v>0</v>
      </c>
      <c r="L84" s="218">
        <v>1</v>
      </c>
      <c r="M84" s="219">
        <v>1</v>
      </c>
      <c r="N84" s="220">
        <v>1</v>
      </c>
      <c r="O84" s="218">
        <v>0</v>
      </c>
      <c r="P84" s="219">
        <v>1</v>
      </c>
      <c r="Q84" s="221">
        <v>1</v>
      </c>
      <c r="R84" s="223">
        <v>1</v>
      </c>
      <c r="S84" s="221">
        <v>1</v>
      </c>
      <c r="T84" s="217">
        <v>1</v>
      </c>
      <c r="U84" s="104" t="s">
        <v>675</v>
      </c>
      <c r="V84" s="178" t="str">
        <f t="shared" si="10"/>
        <v>ü</v>
      </c>
      <c r="W84" s="178" t="str">
        <f t="shared" si="11"/>
        <v/>
      </c>
      <c r="X84" s="178" t="str">
        <f t="shared" si="12"/>
        <v/>
      </c>
      <c r="Y84" s="178" t="str">
        <f t="shared" si="13"/>
        <v/>
      </c>
    </row>
    <row r="85" spans="1:25" s="49" customFormat="1" ht="14.25">
      <c r="A85" s="176">
        <f t="shared" si="14"/>
        <v>78</v>
      </c>
      <c r="B85" s="176">
        <v>1</v>
      </c>
      <c r="C85" s="177"/>
      <c r="D85" s="96" t="s">
        <v>957</v>
      </c>
      <c r="E85" s="278">
        <v>3000000</v>
      </c>
      <c r="F85" s="217" t="s">
        <v>1659</v>
      </c>
      <c r="G85" s="218">
        <v>1</v>
      </c>
      <c r="H85" s="219">
        <v>1</v>
      </c>
      <c r="I85" s="219">
        <v>1</v>
      </c>
      <c r="J85" s="219">
        <v>0</v>
      </c>
      <c r="K85" s="219">
        <v>0</v>
      </c>
      <c r="L85" s="218">
        <v>1</v>
      </c>
      <c r="M85" s="219">
        <v>1</v>
      </c>
      <c r="N85" s="220">
        <v>1</v>
      </c>
      <c r="O85" s="218">
        <v>0</v>
      </c>
      <c r="P85" s="219">
        <v>1</v>
      </c>
      <c r="Q85" s="221">
        <v>1</v>
      </c>
      <c r="R85" s="223">
        <v>1</v>
      </c>
      <c r="S85" s="221">
        <v>1</v>
      </c>
      <c r="T85" s="217">
        <v>1</v>
      </c>
      <c r="U85" s="104" t="s">
        <v>379</v>
      </c>
      <c r="V85" s="178" t="str">
        <f t="shared" si="10"/>
        <v>ü</v>
      </c>
      <c r="W85" s="178" t="str">
        <f t="shared" si="11"/>
        <v/>
      </c>
      <c r="X85" s="178" t="str">
        <f t="shared" si="12"/>
        <v/>
      </c>
      <c r="Y85" s="178" t="str">
        <f t="shared" si="13"/>
        <v/>
      </c>
    </row>
    <row r="86" spans="1:25" s="49" customFormat="1" ht="28.5">
      <c r="A86" s="176">
        <f t="shared" si="14"/>
        <v>79</v>
      </c>
      <c r="B86" s="176">
        <v>1</v>
      </c>
      <c r="C86" s="177"/>
      <c r="D86" s="96" t="s">
        <v>958</v>
      </c>
      <c r="E86" s="278">
        <v>1893000</v>
      </c>
      <c r="F86" s="217" t="s">
        <v>1659</v>
      </c>
      <c r="G86" s="218">
        <v>1</v>
      </c>
      <c r="H86" s="219">
        <v>1</v>
      </c>
      <c r="I86" s="219">
        <v>1</v>
      </c>
      <c r="J86" s="219">
        <v>0</v>
      </c>
      <c r="K86" s="219">
        <v>0</v>
      </c>
      <c r="L86" s="218">
        <v>1</v>
      </c>
      <c r="M86" s="219">
        <v>1</v>
      </c>
      <c r="N86" s="220">
        <v>1</v>
      </c>
      <c r="O86" s="218">
        <v>0</v>
      </c>
      <c r="P86" s="219">
        <v>1</v>
      </c>
      <c r="Q86" s="221">
        <v>1</v>
      </c>
      <c r="R86" s="223">
        <v>1</v>
      </c>
      <c r="S86" s="221">
        <v>1</v>
      </c>
      <c r="T86" s="217">
        <v>1</v>
      </c>
      <c r="U86" s="104" t="s">
        <v>385</v>
      </c>
      <c r="V86" s="178" t="str">
        <f t="shared" si="10"/>
        <v>ü</v>
      </c>
      <c r="W86" s="178" t="str">
        <f t="shared" si="11"/>
        <v/>
      </c>
      <c r="X86" s="178" t="str">
        <f t="shared" si="12"/>
        <v/>
      </c>
      <c r="Y86" s="178" t="str">
        <f t="shared" si="13"/>
        <v/>
      </c>
    </row>
    <row r="87" spans="1:25" s="49" customFormat="1" ht="28.5">
      <c r="A87" s="176">
        <f t="shared" si="14"/>
        <v>80</v>
      </c>
      <c r="B87" s="176">
        <v>1</v>
      </c>
      <c r="C87" s="177"/>
      <c r="D87" s="96" t="s">
        <v>959</v>
      </c>
      <c r="E87" s="278">
        <v>102000</v>
      </c>
      <c r="F87" s="217" t="s">
        <v>380</v>
      </c>
      <c r="G87" s="218">
        <v>1</v>
      </c>
      <c r="H87" s="219">
        <v>1</v>
      </c>
      <c r="I87" s="219">
        <v>1</v>
      </c>
      <c r="J87" s="219">
        <v>0</v>
      </c>
      <c r="K87" s="219">
        <v>0</v>
      </c>
      <c r="L87" s="218">
        <v>1</v>
      </c>
      <c r="M87" s="219">
        <v>1</v>
      </c>
      <c r="N87" s="220">
        <v>1</v>
      </c>
      <c r="O87" s="218">
        <v>0</v>
      </c>
      <c r="P87" s="219">
        <v>1</v>
      </c>
      <c r="Q87" s="221">
        <v>1</v>
      </c>
      <c r="R87" s="223">
        <v>1</v>
      </c>
      <c r="S87" s="279">
        <v>1</v>
      </c>
      <c r="T87" s="217">
        <v>0</v>
      </c>
      <c r="U87" s="104" t="s">
        <v>381</v>
      </c>
      <c r="V87" s="178" t="str">
        <f t="shared" si="10"/>
        <v/>
      </c>
      <c r="W87" s="178" t="str">
        <f t="shared" si="11"/>
        <v/>
      </c>
      <c r="X87" s="178" t="str">
        <f t="shared" si="12"/>
        <v>ü</v>
      </c>
      <c r="Y87" s="178" t="str">
        <f t="shared" si="13"/>
        <v/>
      </c>
    </row>
    <row r="88" spans="1:25" s="49" customFormat="1" ht="42.75">
      <c r="A88" s="176">
        <f t="shared" si="14"/>
        <v>81</v>
      </c>
      <c r="B88" s="176">
        <v>1</v>
      </c>
      <c r="C88" s="177"/>
      <c r="D88" s="96" t="s">
        <v>960</v>
      </c>
      <c r="E88" s="278">
        <v>1841000</v>
      </c>
      <c r="F88" s="217" t="s">
        <v>1659</v>
      </c>
      <c r="G88" s="218">
        <v>1</v>
      </c>
      <c r="H88" s="219">
        <v>1</v>
      </c>
      <c r="I88" s="219">
        <v>1</v>
      </c>
      <c r="J88" s="219">
        <v>0</v>
      </c>
      <c r="K88" s="219">
        <v>0</v>
      </c>
      <c r="L88" s="218">
        <v>1</v>
      </c>
      <c r="M88" s="219">
        <v>1</v>
      </c>
      <c r="N88" s="220">
        <v>1</v>
      </c>
      <c r="O88" s="218">
        <v>0</v>
      </c>
      <c r="P88" s="219">
        <v>1</v>
      </c>
      <c r="Q88" s="221">
        <v>1</v>
      </c>
      <c r="R88" s="223">
        <v>1</v>
      </c>
      <c r="S88" s="221">
        <v>1</v>
      </c>
      <c r="T88" s="217">
        <v>1</v>
      </c>
      <c r="U88" s="104" t="s">
        <v>398</v>
      </c>
      <c r="V88" s="178" t="str">
        <f t="shared" si="10"/>
        <v>ü</v>
      </c>
      <c r="W88" s="178" t="str">
        <f t="shared" si="11"/>
        <v/>
      </c>
      <c r="X88" s="178" t="str">
        <f t="shared" si="12"/>
        <v/>
      </c>
      <c r="Y88" s="178" t="str">
        <f t="shared" si="13"/>
        <v/>
      </c>
    </row>
    <row r="89" spans="1:25" s="49" customFormat="1" ht="14.25">
      <c r="A89" s="176">
        <f t="shared" si="14"/>
        <v>82</v>
      </c>
      <c r="B89" s="176">
        <v>1</v>
      </c>
      <c r="C89" s="177"/>
      <c r="D89" s="179" t="s">
        <v>961</v>
      </c>
      <c r="E89" s="280">
        <v>2308000</v>
      </c>
      <c r="F89" s="248" t="s">
        <v>1658</v>
      </c>
      <c r="G89" s="250">
        <v>0</v>
      </c>
      <c r="H89" s="250">
        <v>0</v>
      </c>
      <c r="I89" s="250">
        <v>0</v>
      </c>
      <c r="J89" s="250">
        <v>0</v>
      </c>
      <c r="K89" s="252">
        <v>0</v>
      </c>
      <c r="L89" s="281">
        <v>0</v>
      </c>
      <c r="M89" s="250">
        <v>0</v>
      </c>
      <c r="N89" s="252">
        <v>0</v>
      </c>
      <c r="O89" s="281">
        <v>0</v>
      </c>
      <c r="P89" s="250">
        <v>0</v>
      </c>
      <c r="Q89" s="252">
        <v>0</v>
      </c>
      <c r="R89" s="281">
        <v>0</v>
      </c>
      <c r="S89" s="252">
        <v>0</v>
      </c>
      <c r="T89" s="248">
        <v>0</v>
      </c>
      <c r="U89" s="282" t="s">
        <v>1248</v>
      </c>
      <c r="V89" s="178" t="str">
        <f t="shared" si="10"/>
        <v/>
      </c>
      <c r="W89" s="178" t="str">
        <f t="shared" si="11"/>
        <v/>
      </c>
      <c r="X89" s="178" t="str">
        <f t="shared" si="12"/>
        <v/>
      </c>
      <c r="Y89" s="178" t="str">
        <f t="shared" si="13"/>
        <v>ü</v>
      </c>
    </row>
    <row r="90" spans="1:25" s="49" customFormat="1" ht="14.25">
      <c r="A90" s="176">
        <f t="shared" si="14"/>
        <v>83</v>
      </c>
      <c r="B90" s="176">
        <v>1</v>
      </c>
      <c r="C90" s="177"/>
      <c r="D90" s="287" t="s">
        <v>962</v>
      </c>
      <c r="E90" s="280">
        <v>1007000</v>
      </c>
      <c r="F90" s="248" t="s">
        <v>1658</v>
      </c>
      <c r="G90" s="250">
        <v>0</v>
      </c>
      <c r="H90" s="250">
        <v>0</v>
      </c>
      <c r="I90" s="250">
        <v>0</v>
      </c>
      <c r="J90" s="250">
        <v>0</v>
      </c>
      <c r="K90" s="252">
        <v>0</v>
      </c>
      <c r="L90" s="281">
        <v>0</v>
      </c>
      <c r="M90" s="250">
        <v>0</v>
      </c>
      <c r="N90" s="252">
        <v>0</v>
      </c>
      <c r="O90" s="281">
        <v>0</v>
      </c>
      <c r="P90" s="250">
        <v>0</v>
      </c>
      <c r="Q90" s="252">
        <v>0</v>
      </c>
      <c r="R90" s="281">
        <v>0</v>
      </c>
      <c r="S90" s="252">
        <v>0</v>
      </c>
      <c r="T90" s="248">
        <v>0</v>
      </c>
      <c r="U90" s="282" t="s">
        <v>1248</v>
      </c>
      <c r="V90" s="178" t="str">
        <f t="shared" si="10"/>
        <v/>
      </c>
      <c r="W90" s="178" t="str">
        <f t="shared" si="11"/>
        <v/>
      </c>
      <c r="X90" s="178" t="str">
        <f t="shared" si="12"/>
        <v/>
      </c>
      <c r="Y90" s="178" t="str">
        <f t="shared" si="13"/>
        <v>ü</v>
      </c>
    </row>
    <row r="91" spans="1:25" s="49" customFormat="1" ht="42.75">
      <c r="A91" s="176">
        <f t="shared" si="14"/>
        <v>84</v>
      </c>
      <c r="B91" s="176">
        <v>1</v>
      </c>
      <c r="C91" s="177"/>
      <c r="D91" s="179" t="s">
        <v>963</v>
      </c>
      <c r="E91" s="280">
        <v>2922000</v>
      </c>
      <c r="F91" s="248" t="s">
        <v>1658</v>
      </c>
      <c r="G91" s="250">
        <v>0</v>
      </c>
      <c r="H91" s="250">
        <v>0</v>
      </c>
      <c r="I91" s="250">
        <v>0</v>
      </c>
      <c r="J91" s="250">
        <v>0</v>
      </c>
      <c r="K91" s="252">
        <v>0</v>
      </c>
      <c r="L91" s="281">
        <v>0</v>
      </c>
      <c r="M91" s="250">
        <v>0</v>
      </c>
      <c r="N91" s="252">
        <v>0</v>
      </c>
      <c r="O91" s="281">
        <v>0</v>
      </c>
      <c r="P91" s="250">
        <v>0</v>
      </c>
      <c r="Q91" s="252">
        <v>0</v>
      </c>
      <c r="R91" s="281">
        <v>0</v>
      </c>
      <c r="S91" s="252">
        <v>0</v>
      </c>
      <c r="T91" s="248">
        <v>0</v>
      </c>
      <c r="U91" s="282" t="s">
        <v>1248</v>
      </c>
      <c r="V91" s="178" t="str">
        <f t="shared" si="10"/>
        <v/>
      </c>
      <c r="W91" s="178" t="str">
        <f t="shared" si="11"/>
        <v/>
      </c>
      <c r="X91" s="178" t="str">
        <f t="shared" si="12"/>
        <v/>
      </c>
      <c r="Y91" s="178" t="str">
        <f t="shared" si="13"/>
        <v>ü</v>
      </c>
    </row>
    <row r="92" spans="1:25" s="49" customFormat="1" ht="28.5">
      <c r="A92" s="176">
        <f t="shared" si="14"/>
        <v>85</v>
      </c>
      <c r="B92" s="176">
        <v>1</v>
      </c>
      <c r="C92" s="177"/>
      <c r="D92" s="179" t="s">
        <v>964</v>
      </c>
      <c r="E92" s="280">
        <v>1050000</v>
      </c>
      <c r="F92" s="248" t="s">
        <v>1658</v>
      </c>
      <c r="G92" s="250">
        <v>0</v>
      </c>
      <c r="H92" s="250">
        <v>0</v>
      </c>
      <c r="I92" s="250">
        <v>0</v>
      </c>
      <c r="J92" s="250">
        <v>0</v>
      </c>
      <c r="K92" s="252">
        <v>0</v>
      </c>
      <c r="L92" s="281">
        <v>0</v>
      </c>
      <c r="M92" s="250">
        <v>0</v>
      </c>
      <c r="N92" s="252">
        <v>0</v>
      </c>
      <c r="O92" s="281">
        <v>0</v>
      </c>
      <c r="P92" s="250">
        <v>0</v>
      </c>
      <c r="Q92" s="252">
        <v>0</v>
      </c>
      <c r="R92" s="281">
        <v>0</v>
      </c>
      <c r="S92" s="252">
        <v>0</v>
      </c>
      <c r="T92" s="248">
        <v>0</v>
      </c>
      <c r="U92" s="282" t="s">
        <v>1248</v>
      </c>
      <c r="V92" s="178" t="str">
        <f t="shared" si="10"/>
        <v/>
      </c>
      <c r="W92" s="178" t="str">
        <f t="shared" si="11"/>
        <v/>
      </c>
      <c r="X92" s="178" t="str">
        <f t="shared" si="12"/>
        <v/>
      </c>
      <c r="Y92" s="178" t="str">
        <f t="shared" si="13"/>
        <v>ü</v>
      </c>
    </row>
    <row r="93" spans="1:25" s="49" customFormat="1" ht="28.5">
      <c r="A93" s="176">
        <f t="shared" si="14"/>
        <v>86</v>
      </c>
      <c r="B93" s="176">
        <v>1</v>
      </c>
      <c r="C93" s="177"/>
      <c r="D93" s="179" t="s">
        <v>965</v>
      </c>
      <c r="E93" s="280">
        <v>1365000</v>
      </c>
      <c r="F93" s="248" t="s">
        <v>1658</v>
      </c>
      <c r="G93" s="250">
        <v>0</v>
      </c>
      <c r="H93" s="250">
        <v>0</v>
      </c>
      <c r="I93" s="250">
        <v>0</v>
      </c>
      <c r="J93" s="250">
        <v>0</v>
      </c>
      <c r="K93" s="252">
        <v>0</v>
      </c>
      <c r="L93" s="281">
        <v>0</v>
      </c>
      <c r="M93" s="250">
        <v>0</v>
      </c>
      <c r="N93" s="252">
        <v>0</v>
      </c>
      <c r="O93" s="281">
        <v>0</v>
      </c>
      <c r="P93" s="250">
        <v>0</v>
      </c>
      <c r="Q93" s="252">
        <v>0</v>
      </c>
      <c r="R93" s="281">
        <v>0</v>
      </c>
      <c r="S93" s="252">
        <v>0</v>
      </c>
      <c r="T93" s="248">
        <v>0</v>
      </c>
      <c r="U93" s="282" t="s">
        <v>1248</v>
      </c>
      <c r="V93" s="178" t="str">
        <f t="shared" si="10"/>
        <v/>
      </c>
      <c r="W93" s="178" t="str">
        <f t="shared" si="11"/>
        <v/>
      </c>
      <c r="X93" s="178" t="str">
        <f t="shared" si="12"/>
        <v/>
      </c>
      <c r="Y93" s="178" t="str">
        <f t="shared" si="13"/>
        <v>ü</v>
      </c>
    </row>
    <row r="94" spans="1:25" s="49" customFormat="1" ht="28.5">
      <c r="A94" s="176">
        <f t="shared" si="14"/>
        <v>87</v>
      </c>
      <c r="B94" s="176">
        <v>1</v>
      </c>
      <c r="C94" s="177"/>
      <c r="D94" s="96" t="s">
        <v>966</v>
      </c>
      <c r="E94" s="278">
        <v>4000000</v>
      </c>
      <c r="F94" s="217" t="s">
        <v>1659</v>
      </c>
      <c r="G94" s="218">
        <v>1</v>
      </c>
      <c r="H94" s="219">
        <v>1</v>
      </c>
      <c r="I94" s="219">
        <v>1</v>
      </c>
      <c r="J94" s="219">
        <v>0</v>
      </c>
      <c r="K94" s="219">
        <v>0</v>
      </c>
      <c r="L94" s="218">
        <v>1</v>
      </c>
      <c r="M94" s="219">
        <v>1</v>
      </c>
      <c r="N94" s="220">
        <v>1</v>
      </c>
      <c r="O94" s="218">
        <v>0</v>
      </c>
      <c r="P94" s="219">
        <v>1</v>
      </c>
      <c r="Q94" s="221">
        <v>1</v>
      </c>
      <c r="R94" s="223">
        <v>1</v>
      </c>
      <c r="S94" s="221">
        <v>1</v>
      </c>
      <c r="T94" s="217">
        <v>1</v>
      </c>
      <c r="U94" s="104" t="s">
        <v>398</v>
      </c>
      <c r="V94" s="178" t="str">
        <f t="shared" si="10"/>
        <v>ü</v>
      </c>
      <c r="W94" s="178" t="str">
        <f t="shared" si="11"/>
        <v/>
      </c>
      <c r="X94" s="178" t="str">
        <f t="shared" si="12"/>
        <v/>
      </c>
      <c r="Y94" s="178" t="str">
        <f t="shared" si="13"/>
        <v/>
      </c>
    </row>
    <row r="95" spans="1:25" s="49" customFormat="1" ht="42.75">
      <c r="A95" s="176">
        <f t="shared" si="14"/>
        <v>88</v>
      </c>
      <c r="B95" s="176">
        <v>1</v>
      </c>
      <c r="C95" s="177"/>
      <c r="D95" s="96" t="s">
        <v>79</v>
      </c>
      <c r="E95" s="278">
        <v>4450000</v>
      </c>
      <c r="F95" s="217" t="s">
        <v>1659</v>
      </c>
      <c r="G95" s="218">
        <v>1</v>
      </c>
      <c r="H95" s="219">
        <v>1</v>
      </c>
      <c r="I95" s="219">
        <v>1</v>
      </c>
      <c r="J95" s="219">
        <v>0</v>
      </c>
      <c r="K95" s="219">
        <v>0</v>
      </c>
      <c r="L95" s="218">
        <v>1</v>
      </c>
      <c r="M95" s="219">
        <v>1</v>
      </c>
      <c r="N95" s="220">
        <v>1</v>
      </c>
      <c r="O95" s="218">
        <v>0</v>
      </c>
      <c r="P95" s="219">
        <v>1</v>
      </c>
      <c r="Q95" s="221">
        <v>1</v>
      </c>
      <c r="R95" s="223">
        <v>1</v>
      </c>
      <c r="S95" s="221">
        <v>1</v>
      </c>
      <c r="T95" s="217">
        <v>1</v>
      </c>
      <c r="U95" s="104" t="s">
        <v>398</v>
      </c>
      <c r="V95" s="178" t="str">
        <f t="shared" si="10"/>
        <v>ü</v>
      </c>
      <c r="W95" s="178" t="str">
        <f t="shared" si="11"/>
        <v/>
      </c>
      <c r="X95" s="178" t="str">
        <f t="shared" si="12"/>
        <v/>
      </c>
      <c r="Y95" s="178" t="str">
        <f t="shared" si="13"/>
        <v/>
      </c>
    </row>
    <row r="96" spans="1:25" s="49" customFormat="1" ht="28.5">
      <c r="A96" s="176">
        <f t="shared" si="14"/>
        <v>89</v>
      </c>
      <c r="B96" s="176">
        <v>1</v>
      </c>
      <c r="C96" s="177"/>
      <c r="D96" s="96" t="s">
        <v>80</v>
      </c>
      <c r="E96" s="278">
        <v>16443000</v>
      </c>
      <c r="F96" s="217" t="s">
        <v>1659</v>
      </c>
      <c r="G96" s="218">
        <v>1</v>
      </c>
      <c r="H96" s="219">
        <v>1</v>
      </c>
      <c r="I96" s="219">
        <v>1</v>
      </c>
      <c r="J96" s="219">
        <v>0</v>
      </c>
      <c r="K96" s="219">
        <v>0</v>
      </c>
      <c r="L96" s="218">
        <v>1</v>
      </c>
      <c r="M96" s="219">
        <v>1</v>
      </c>
      <c r="N96" s="220">
        <v>1</v>
      </c>
      <c r="O96" s="218">
        <v>0</v>
      </c>
      <c r="P96" s="219">
        <v>1</v>
      </c>
      <c r="Q96" s="221">
        <v>1</v>
      </c>
      <c r="R96" s="223">
        <v>1</v>
      </c>
      <c r="S96" s="279">
        <v>1</v>
      </c>
      <c r="T96" s="217">
        <v>1</v>
      </c>
      <c r="U96" s="104" t="s">
        <v>676</v>
      </c>
      <c r="V96" s="178" t="str">
        <f t="shared" si="10"/>
        <v>ü</v>
      </c>
      <c r="W96" s="178" t="str">
        <f t="shared" si="11"/>
        <v/>
      </c>
      <c r="X96" s="178" t="str">
        <f t="shared" si="12"/>
        <v/>
      </c>
      <c r="Y96" s="178" t="str">
        <f t="shared" si="13"/>
        <v/>
      </c>
    </row>
    <row r="97" spans="1:25" s="49" customFormat="1" ht="42.75">
      <c r="A97" s="176">
        <f t="shared" si="14"/>
        <v>90</v>
      </c>
      <c r="B97" s="176">
        <v>1</v>
      </c>
      <c r="C97" s="177"/>
      <c r="D97" s="96" t="s">
        <v>81</v>
      </c>
      <c r="E97" s="278">
        <v>4000000</v>
      </c>
      <c r="F97" s="241" t="s">
        <v>1659</v>
      </c>
      <c r="G97" s="242">
        <v>1</v>
      </c>
      <c r="H97" s="243">
        <v>1</v>
      </c>
      <c r="I97" s="243">
        <v>1</v>
      </c>
      <c r="J97" s="243">
        <v>0</v>
      </c>
      <c r="K97" s="243">
        <v>0</v>
      </c>
      <c r="L97" s="242">
        <v>1</v>
      </c>
      <c r="M97" s="243">
        <v>1</v>
      </c>
      <c r="N97" s="244">
        <v>1</v>
      </c>
      <c r="O97" s="242">
        <v>0</v>
      </c>
      <c r="P97" s="243">
        <v>1</v>
      </c>
      <c r="Q97" s="245">
        <v>1</v>
      </c>
      <c r="R97" s="246">
        <v>1</v>
      </c>
      <c r="S97" s="245">
        <v>1</v>
      </c>
      <c r="T97" s="241">
        <v>1</v>
      </c>
      <c r="U97" s="104" t="s">
        <v>398</v>
      </c>
      <c r="V97" s="178" t="str">
        <f t="shared" si="10"/>
        <v>ü</v>
      </c>
      <c r="W97" s="178" t="str">
        <f t="shared" si="11"/>
        <v/>
      </c>
      <c r="X97" s="178" t="str">
        <f t="shared" si="12"/>
        <v/>
      </c>
      <c r="Y97" s="178" t="str">
        <f t="shared" si="13"/>
        <v/>
      </c>
    </row>
    <row r="98" spans="1:25" s="49" customFormat="1" ht="42.75">
      <c r="A98" s="176">
        <f t="shared" si="14"/>
        <v>91</v>
      </c>
      <c r="B98" s="176">
        <v>1</v>
      </c>
      <c r="C98" s="177"/>
      <c r="D98" s="96" t="s">
        <v>82</v>
      </c>
      <c r="E98" s="278">
        <v>3000000</v>
      </c>
      <c r="F98" s="217" t="s">
        <v>1659</v>
      </c>
      <c r="G98" s="218">
        <v>1</v>
      </c>
      <c r="H98" s="219">
        <v>1</v>
      </c>
      <c r="I98" s="219">
        <v>1</v>
      </c>
      <c r="J98" s="219">
        <v>0</v>
      </c>
      <c r="K98" s="219">
        <v>0</v>
      </c>
      <c r="L98" s="218">
        <v>1</v>
      </c>
      <c r="M98" s="219">
        <v>1</v>
      </c>
      <c r="N98" s="220">
        <v>1</v>
      </c>
      <c r="O98" s="218">
        <v>0</v>
      </c>
      <c r="P98" s="219">
        <v>1</v>
      </c>
      <c r="Q98" s="221">
        <v>1</v>
      </c>
      <c r="R98" s="223">
        <v>1</v>
      </c>
      <c r="S98" s="221">
        <v>1</v>
      </c>
      <c r="T98" s="217">
        <v>1</v>
      </c>
      <c r="U98" s="104" t="s">
        <v>677</v>
      </c>
      <c r="V98" s="178" t="str">
        <f t="shared" si="10"/>
        <v>ü</v>
      </c>
      <c r="W98" s="178" t="str">
        <f t="shared" si="11"/>
        <v/>
      </c>
      <c r="X98" s="178" t="str">
        <f t="shared" si="12"/>
        <v/>
      </c>
      <c r="Y98" s="178" t="str">
        <f t="shared" si="13"/>
        <v/>
      </c>
    </row>
    <row r="99" spans="1:25" s="49" customFormat="1" ht="28.5">
      <c r="A99" s="176">
        <f t="shared" si="14"/>
        <v>92</v>
      </c>
      <c r="B99" s="176">
        <v>1</v>
      </c>
      <c r="C99" s="177"/>
      <c r="D99" s="96" t="s">
        <v>83</v>
      </c>
      <c r="E99" s="278">
        <v>1800000</v>
      </c>
      <c r="F99" s="217" t="s">
        <v>1659</v>
      </c>
      <c r="G99" s="218">
        <v>1</v>
      </c>
      <c r="H99" s="219">
        <v>1</v>
      </c>
      <c r="I99" s="219">
        <v>1</v>
      </c>
      <c r="J99" s="219">
        <v>0</v>
      </c>
      <c r="K99" s="219">
        <v>0</v>
      </c>
      <c r="L99" s="218">
        <v>1</v>
      </c>
      <c r="M99" s="219">
        <v>1</v>
      </c>
      <c r="N99" s="220">
        <v>1</v>
      </c>
      <c r="O99" s="218">
        <v>0</v>
      </c>
      <c r="P99" s="219">
        <v>1</v>
      </c>
      <c r="Q99" s="221">
        <v>1</v>
      </c>
      <c r="R99" s="223">
        <v>1</v>
      </c>
      <c r="S99" s="279">
        <v>1</v>
      </c>
      <c r="T99" s="217">
        <v>1</v>
      </c>
      <c r="U99" s="104" t="s">
        <v>671</v>
      </c>
      <c r="V99" s="178" t="str">
        <f t="shared" si="10"/>
        <v>ü</v>
      </c>
      <c r="W99" s="178" t="str">
        <f t="shared" si="11"/>
        <v/>
      </c>
      <c r="X99" s="178" t="str">
        <f t="shared" si="12"/>
        <v/>
      </c>
      <c r="Y99" s="178" t="str">
        <f t="shared" si="13"/>
        <v/>
      </c>
    </row>
    <row r="100" spans="1:25" s="49" customFormat="1" ht="57">
      <c r="A100" s="176">
        <f t="shared" si="14"/>
        <v>93</v>
      </c>
      <c r="B100" s="176">
        <v>1</v>
      </c>
      <c r="C100" s="177"/>
      <c r="D100" s="96" t="s">
        <v>84</v>
      </c>
      <c r="E100" s="278">
        <v>1658000</v>
      </c>
      <c r="F100" s="217" t="s">
        <v>1659</v>
      </c>
      <c r="G100" s="218">
        <v>1</v>
      </c>
      <c r="H100" s="219">
        <v>1</v>
      </c>
      <c r="I100" s="219">
        <v>1</v>
      </c>
      <c r="J100" s="219">
        <v>0</v>
      </c>
      <c r="K100" s="219">
        <v>0</v>
      </c>
      <c r="L100" s="218">
        <v>1</v>
      </c>
      <c r="M100" s="219">
        <v>1</v>
      </c>
      <c r="N100" s="220">
        <v>1</v>
      </c>
      <c r="O100" s="218">
        <v>0</v>
      </c>
      <c r="P100" s="219">
        <v>1</v>
      </c>
      <c r="Q100" s="221">
        <v>1</v>
      </c>
      <c r="R100" s="223">
        <v>1</v>
      </c>
      <c r="S100" s="279">
        <v>1</v>
      </c>
      <c r="T100" s="217">
        <v>1</v>
      </c>
      <c r="U100" s="104" t="s">
        <v>56</v>
      </c>
      <c r="V100" s="178" t="str">
        <f t="shared" si="10"/>
        <v>ü</v>
      </c>
      <c r="W100" s="178" t="str">
        <f t="shared" si="11"/>
        <v/>
      </c>
      <c r="X100" s="178" t="str">
        <f t="shared" si="12"/>
        <v/>
      </c>
      <c r="Y100" s="178" t="str">
        <f t="shared" si="13"/>
        <v/>
      </c>
    </row>
    <row r="101" spans="1:25" s="49" customFormat="1" ht="28.5">
      <c r="A101" s="176">
        <f t="shared" si="14"/>
        <v>94</v>
      </c>
      <c r="B101" s="176">
        <v>1</v>
      </c>
      <c r="C101" s="177"/>
      <c r="D101" s="96" t="s">
        <v>85</v>
      </c>
      <c r="E101" s="278">
        <v>1053000</v>
      </c>
      <c r="F101" s="217" t="s">
        <v>1659</v>
      </c>
      <c r="G101" s="218">
        <v>1</v>
      </c>
      <c r="H101" s="219">
        <v>1</v>
      </c>
      <c r="I101" s="219">
        <v>1</v>
      </c>
      <c r="J101" s="219">
        <v>0</v>
      </c>
      <c r="K101" s="219">
        <v>0</v>
      </c>
      <c r="L101" s="218">
        <v>1</v>
      </c>
      <c r="M101" s="219">
        <v>1</v>
      </c>
      <c r="N101" s="220">
        <v>1</v>
      </c>
      <c r="O101" s="218">
        <v>0</v>
      </c>
      <c r="P101" s="219">
        <v>1</v>
      </c>
      <c r="Q101" s="221">
        <v>1</v>
      </c>
      <c r="R101" s="223">
        <v>1</v>
      </c>
      <c r="S101" s="221">
        <v>1</v>
      </c>
      <c r="T101" s="217">
        <v>1</v>
      </c>
      <c r="U101" s="104" t="s">
        <v>679</v>
      </c>
      <c r="V101" s="178" t="str">
        <f t="shared" si="10"/>
        <v>ü</v>
      </c>
      <c r="W101" s="178" t="str">
        <f t="shared" si="11"/>
        <v/>
      </c>
      <c r="X101" s="178" t="str">
        <f t="shared" si="12"/>
        <v/>
      </c>
      <c r="Y101" s="178" t="str">
        <f t="shared" si="13"/>
        <v/>
      </c>
    </row>
    <row r="102" spans="1:25" s="49" customFormat="1" ht="14.25">
      <c r="A102" s="176">
        <f t="shared" si="14"/>
        <v>95</v>
      </c>
      <c r="B102" s="176">
        <v>1</v>
      </c>
      <c r="C102" s="177"/>
      <c r="D102" s="96" t="s">
        <v>86</v>
      </c>
      <c r="E102" s="278">
        <v>2700000</v>
      </c>
      <c r="F102" s="217" t="s">
        <v>1659</v>
      </c>
      <c r="G102" s="218">
        <v>1</v>
      </c>
      <c r="H102" s="219">
        <v>1</v>
      </c>
      <c r="I102" s="219">
        <v>0</v>
      </c>
      <c r="J102" s="219">
        <v>0</v>
      </c>
      <c r="K102" s="219">
        <v>0</v>
      </c>
      <c r="L102" s="218">
        <v>1</v>
      </c>
      <c r="M102" s="219">
        <v>1</v>
      </c>
      <c r="N102" s="220">
        <v>1</v>
      </c>
      <c r="O102" s="218">
        <v>0</v>
      </c>
      <c r="P102" s="219">
        <v>1</v>
      </c>
      <c r="Q102" s="221">
        <v>1</v>
      </c>
      <c r="R102" s="223">
        <v>1</v>
      </c>
      <c r="S102" s="279">
        <v>1</v>
      </c>
      <c r="T102" s="217">
        <v>1</v>
      </c>
      <c r="U102" s="254" t="s">
        <v>387</v>
      </c>
      <c r="V102" s="178" t="str">
        <f t="shared" si="10"/>
        <v>ü</v>
      </c>
      <c r="W102" s="178" t="str">
        <f t="shared" si="11"/>
        <v/>
      </c>
      <c r="X102" s="178" t="str">
        <f t="shared" si="12"/>
        <v/>
      </c>
      <c r="Y102" s="178" t="str">
        <f t="shared" si="13"/>
        <v/>
      </c>
    </row>
    <row r="103" spans="1:25" s="49" customFormat="1" ht="28.5">
      <c r="A103" s="176">
        <f t="shared" si="14"/>
        <v>96</v>
      </c>
      <c r="B103" s="176">
        <v>1</v>
      </c>
      <c r="C103" s="177"/>
      <c r="D103" s="96" t="s">
        <v>87</v>
      </c>
      <c r="E103" s="278">
        <v>5631000</v>
      </c>
      <c r="F103" s="241" t="s">
        <v>1659</v>
      </c>
      <c r="G103" s="242">
        <v>1</v>
      </c>
      <c r="H103" s="243">
        <v>1</v>
      </c>
      <c r="I103" s="243">
        <v>1</v>
      </c>
      <c r="J103" s="243">
        <v>0</v>
      </c>
      <c r="K103" s="243">
        <v>0</v>
      </c>
      <c r="L103" s="242">
        <v>1</v>
      </c>
      <c r="M103" s="243">
        <v>1</v>
      </c>
      <c r="N103" s="244">
        <v>1</v>
      </c>
      <c r="O103" s="242">
        <v>0</v>
      </c>
      <c r="P103" s="243">
        <v>1</v>
      </c>
      <c r="Q103" s="245">
        <v>1</v>
      </c>
      <c r="R103" s="246">
        <v>1</v>
      </c>
      <c r="S103" s="288">
        <v>1</v>
      </c>
      <c r="T103" s="241">
        <v>1</v>
      </c>
      <c r="U103" s="286" t="s">
        <v>1599</v>
      </c>
      <c r="V103" s="178" t="str">
        <f t="shared" si="10"/>
        <v>ü</v>
      </c>
      <c r="W103" s="178" t="str">
        <f t="shared" si="11"/>
        <v/>
      </c>
      <c r="X103" s="178" t="str">
        <f t="shared" si="12"/>
        <v/>
      </c>
      <c r="Y103" s="178" t="str">
        <f t="shared" si="13"/>
        <v/>
      </c>
    </row>
    <row r="104" spans="1:25" s="49" customFormat="1" ht="28.5">
      <c r="A104" s="176">
        <f t="shared" si="14"/>
        <v>97</v>
      </c>
      <c r="B104" s="176">
        <v>1</v>
      </c>
      <c r="C104" s="177"/>
      <c r="D104" s="96" t="s">
        <v>88</v>
      </c>
      <c r="E104" s="278">
        <v>1646100</v>
      </c>
      <c r="F104" s="241" t="s">
        <v>1659</v>
      </c>
      <c r="G104" s="242">
        <v>1</v>
      </c>
      <c r="H104" s="243">
        <v>1</v>
      </c>
      <c r="I104" s="243">
        <v>1</v>
      </c>
      <c r="J104" s="243">
        <v>0</v>
      </c>
      <c r="K104" s="243">
        <v>0</v>
      </c>
      <c r="L104" s="242">
        <v>1</v>
      </c>
      <c r="M104" s="243">
        <v>1</v>
      </c>
      <c r="N104" s="244">
        <v>1</v>
      </c>
      <c r="O104" s="242">
        <v>0</v>
      </c>
      <c r="P104" s="243">
        <v>1</v>
      </c>
      <c r="Q104" s="245">
        <v>1</v>
      </c>
      <c r="R104" s="246">
        <v>1</v>
      </c>
      <c r="S104" s="288">
        <v>1</v>
      </c>
      <c r="T104" s="241">
        <v>1</v>
      </c>
      <c r="U104" s="286" t="s">
        <v>1599</v>
      </c>
      <c r="V104" s="178" t="str">
        <f t="shared" ref="V104:V135" si="15">IF($F104="Y",$Z$4,"")</f>
        <v>ü</v>
      </c>
      <c r="W104" s="178" t="str">
        <f t="shared" ref="W104:W135" si="16">IF(F104="F",$Z$4,"")</f>
        <v/>
      </c>
      <c r="X104" s="178" t="str">
        <f t="shared" ref="X104:X135" si="17">IF(F104="L",$Z$4,"")</f>
        <v/>
      </c>
      <c r="Y104" s="178" t="str">
        <f t="shared" ref="Y104:Y135" si="18">IF(F104="N",$Z$4,"")</f>
        <v/>
      </c>
    </row>
    <row r="105" spans="1:25" s="49" customFormat="1" ht="28.5">
      <c r="A105" s="176">
        <f t="shared" ref="A105:A136" si="19">A104+1</f>
        <v>98</v>
      </c>
      <c r="B105" s="176">
        <v>1</v>
      </c>
      <c r="C105" s="177"/>
      <c r="D105" s="96" t="s">
        <v>89</v>
      </c>
      <c r="E105" s="278">
        <v>2500000</v>
      </c>
      <c r="F105" s="241" t="s">
        <v>1659</v>
      </c>
      <c r="G105" s="242">
        <v>1</v>
      </c>
      <c r="H105" s="243">
        <v>1</v>
      </c>
      <c r="I105" s="243">
        <v>1</v>
      </c>
      <c r="J105" s="243">
        <v>0</v>
      </c>
      <c r="K105" s="243">
        <v>0</v>
      </c>
      <c r="L105" s="242">
        <v>1</v>
      </c>
      <c r="M105" s="243">
        <v>1</v>
      </c>
      <c r="N105" s="244">
        <v>1</v>
      </c>
      <c r="O105" s="242">
        <v>0</v>
      </c>
      <c r="P105" s="243">
        <v>1</v>
      </c>
      <c r="Q105" s="245">
        <v>1</v>
      </c>
      <c r="R105" s="246">
        <v>1</v>
      </c>
      <c r="S105" s="288">
        <v>1</v>
      </c>
      <c r="T105" s="241">
        <v>1</v>
      </c>
      <c r="U105" s="286" t="s">
        <v>1599</v>
      </c>
      <c r="V105" s="178" t="str">
        <f t="shared" si="15"/>
        <v>ü</v>
      </c>
      <c r="W105" s="178" t="str">
        <f t="shared" si="16"/>
        <v/>
      </c>
      <c r="X105" s="178" t="str">
        <f t="shared" si="17"/>
        <v/>
      </c>
      <c r="Y105" s="178" t="str">
        <f t="shared" si="18"/>
        <v/>
      </c>
    </row>
    <row r="106" spans="1:25" s="49" customFormat="1" ht="28.5">
      <c r="A106" s="176">
        <f t="shared" si="19"/>
        <v>99</v>
      </c>
      <c r="B106" s="176">
        <v>1</v>
      </c>
      <c r="C106" s="177"/>
      <c r="D106" s="96" t="s">
        <v>1542</v>
      </c>
      <c r="E106" s="278">
        <v>1841000</v>
      </c>
      <c r="F106" s="241" t="s">
        <v>1659</v>
      </c>
      <c r="G106" s="242">
        <v>1</v>
      </c>
      <c r="H106" s="243">
        <v>1</v>
      </c>
      <c r="I106" s="243">
        <v>1</v>
      </c>
      <c r="J106" s="243">
        <v>0</v>
      </c>
      <c r="K106" s="243">
        <v>0</v>
      </c>
      <c r="L106" s="242">
        <v>1</v>
      </c>
      <c r="M106" s="243">
        <v>1</v>
      </c>
      <c r="N106" s="244">
        <v>1</v>
      </c>
      <c r="O106" s="242">
        <v>0</v>
      </c>
      <c r="P106" s="243">
        <v>1</v>
      </c>
      <c r="Q106" s="245">
        <v>1</v>
      </c>
      <c r="R106" s="246">
        <v>1</v>
      </c>
      <c r="S106" s="288">
        <v>1</v>
      </c>
      <c r="T106" s="241">
        <v>1</v>
      </c>
      <c r="U106" s="286" t="s">
        <v>1599</v>
      </c>
      <c r="V106" s="178" t="str">
        <f t="shared" si="15"/>
        <v>ü</v>
      </c>
      <c r="W106" s="178" t="str">
        <f t="shared" si="16"/>
        <v/>
      </c>
      <c r="X106" s="178" t="str">
        <f t="shared" si="17"/>
        <v/>
      </c>
      <c r="Y106" s="178" t="str">
        <f t="shared" si="18"/>
        <v/>
      </c>
    </row>
    <row r="107" spans="1:25" s="49" customFormat="1" ht="42.75">
      <c r="A107" s="176">
        <f t="shared" si="19"/>
        <v>100</v>
      </c>
      <c r="B107" s="176">
        <v>1</v>
      </c>
      <c r="C107" s="177"/>
      <c r="D107" s="96" t="s">
        <v>1543</v>
      </c>
      <c r="E107" s="278">
        <v>810000</v>
      </c>
      <c r="F107" s="241" t="s">
        <v>1659</v>
      </c>
      <c r="G107" s="242">
        <v>1</v>
      </c>
      <c r="H107" s="243">
        <v>1</v>
      </c>
      <c r="I107" s="243">
        <v>0</v>
      </c>
      <c r="J107" s="243">
        <v>0</v>
      </c>
      <c r="K107" s="243">
        <v>0</v>
      </c>
      <c r="L107" s="242">
        <v>1</v>
      </c>
      <c r="M107" s="243">
        <v>1</v>
      </c>
      <c r="N107" s="244">
        <v>1</v>
      </c>
      <c r="O107" s="242">
        <v>0</v>
      </c>
      <c r="P107" s="243">
        <v>1</v>
      </c>
      <c r="Q107" s="245">
        <v>1</v>
      </c>
      <c r="R107" s="246">
        <v>1</v>
      </c>
      <c r="S107" s="288">
        <v>1</v>
      </c>
      <c r="T107" s="241">
        <v>1</v>
      </c>
      <c r="U107" s="286" t="s">
        <v>680</v>
      </c>
      <c r="V107" s="178" t="str">
        <f t="shared" si="15"/>
        <v>ü</v>
      </c>
      <c r="W107" s="178" t="str">
        <f t="shared" si="16"/>
        <v/>
      </c>
      <c r="X107" s="178" t="str">
        <f t="shared" si="17"/>
        <v/>
      </c>
      <c r="Y107" s="178" t="str">
        <f t="shared" si="18"/>
        <v/>
      </c>
    </row>
    <row r="108" spans="1:25" s="49" customFormat="1" ht="28.5">
      <c r="A108" s="176">
        <f t="shared" si="19"/>
        <v>101</v>
      </c>
      <c r="B108" s="176">
        <v>1</v>
      </c>
      <c r="C108" s="177"/>
      <c r="D108" s="283" t="s">
        <v>1544</v>
      </c>
      <c r="E108" s="278">
        <v>1683000</v>
      </c>
      <c r="F108" s="217" t="s">
        <v>1659</v>
      </c>
      <c r="G108" s="218">
        <v>1</v>
      </c>
      <c r="H108" s="219">
        <v>1</v>
      </c>
      <c r="I108" s="219">
        <v>1</v>
      </c>
      <c r="J108" s="219">
        <v>0</v>
      </c>
      <c r="K108" s="219">
        <v>0</v>
      </c>
      <c r="L108" s="218">
        <v>1</v>
      </c>
      <c r="M108" s="219">
        <v>1</v>
      </c>
      <c r="N108" s="220">
        <v>1</v>
      </c>
      <c r="O108" s="218">
        <v>0</v>
      </c>
      <c r="P108" s="219">
        <v>1</v>
      </c>
      <c r="Q108" s="221">
        <v>1</v>
      </c>
      <c r="R108" s="223">
        <v>1</v>
      </c>
      <c r="S108" s="279">
        <v>1</v>
      </c>
      <c r="T108" s="217">
        <v>1</v>
      </c>
      <c r="U108" s="104" t="s">
        <v>398</v>
      </c>
      <c r="V108" s="178" t="str">
        <f t="shared" si="15"/>
        <v>ü</v>
      </c>
      <c r="W108" s="178" t="str">
        <f t="shared" si="16"/>
        <v/>
      </c>
      <c r="X108" s="178" t="str">
        <f t="shared" si="17"/>
        <v/>
      </c>
      <c r="Y108" s="178" t="str">
        <f t="shared" si="18"/>
        <v/>
      </c>
    </row>
    <row r="109" spans="1:25" s="49" customFormat="1" ht="28.5">
      <c r="A109" s="176">
        <f t="shared" si="19"/>
        <v>102</v>
      </c>
      <c r="B109" s="176">
        <v>1</v>
      </c>
      <c r="C109" s="177"/>
      <c r="D109" s="283" t="s">
        <v>1545</v>
      </c>
      <c r="E109" s="278">
        <v>1648000</v>
      </c>
      <c r="F109" s="217" t="s">
        <v>1659</v>
      </c>
      <c r="G109" s="218">
        <v>1</v>
      </c>
      <c r="H109" s="219">
        <v>1</v>
      </c>
      <c r="I109" s="219">
        <v>1</v>
      </c>
      <c r="J109" s="219">
        <v>0</v>
      </c>
      <c r="K109" s="219">
        <v>0</v>
      </c>
      <c r="L109" s="218">
        <v>1</v>
      </c>
      <c r="M109" s="219">
        <v>1</v>
      </c>
      <c r="N109" s="220">
        <v>1</v>
      </c>
      <c r="O109" s="218">
        <v>0</v>
      </c>
      <c r="P109" s="219">
        <v>1</v>
      </c>
      <c r="Q109" s="221">
        <v>1</v>
      </c>
      <c r="R109" s="223">
        <v>1</v>
      </c>
      <c r="S109" s="279">
        <v>1</v>
      </c>
      <c r="T109" s="217">
        <v>1</v>
      </c>
      <c r="U109" s="104" t="s">
        <v>398</v>
      </c>
      <c r="V109" s="178" t="str">
        <f t="shared" si="15"/>
        <v>ü</v>
      </c>
      <c r="W109" s="178" t="str">
        <f t="shared" si="16"/>
        <v/>
      </c>
      <c r="X109" s="178" t="str">
        <f t="shared" si="17"/>
        <v/>
      </c>
      <c r="Y109" s="178" t="str">
        <f t="shared" si="18"/>
        <v/>
      </c>
    </row>
    <row r="110" spans="1:25" s="49" customFormat="1" ht="28.5">
      <c r="A110" s="176">
        <f t="shared" si="19"/>
        <v>103</v>
      </c>
      <c r="B110" s="176">
        <v>1</v>
      </c>
      <c r="C110" s="177"/>
      <c r="D110" s="289" t="s">
        <v>1546</v>
      </c>
      <c r="E110" s="280">
        <v>1260000</v>
      </c>
      <c r="F110" s="248" t="s">
        <v>1658</v>
      </c>
      <c r="G110" s="250">
        <v>0</v>
      </c>
      <c r="H110" s="250">
        <v>0</v>
      </c>
      <c r="I110" s="250">
        <v>0</v>
      </c>
      <c r="J110" s="250">
        <v>0</v>
      </c>
      <c r="K110" s="252">
        <v>0</v>
      </c>
      <c r="L110" s="281">
        <v>0</v>
      </c>
      <c r="M110" s="250">
        <v>0</v>
      </c>
      <c r="N110" s="252">
        <v>0</v>
      </c>
      <c r="O110" s="281">
        <v>0</v>
      </c>
      <c r="P110" s="250">
        <v>0</v>
      </c>
      <c r="Q110" s="252">
        <v>0</v>
      </c>
      <c r="R110" s="281">
        <v>0</v>
      </c>
      <c r="S110" s="252">
        <v>0</v>
      </c>
      <c r="T110" s="248">
        <v>0</v>
      </c>
      <c r="U110" s="282" t="s">
        <v>1248</v>
      </c>
      <c r="V110" s="178" t="str">
        <f t="shared" si="15"/>
        <v/>
      </c>
      <c r="W110" s="178" t="str">
        <f t="shared" si="16"/>
        <v/>
      </c>
      <c r="X110" s="178" t="str">
        <f t="shared" si="17"/>
        <v/>
      </c>
      <c r="Y110" s="178" t="str">
        <f t="shared" si="18"/>
        <v>ü</v>
      </c>
    </row>
    <row r="111" spans="1:25" s="49" customFormat="1" ht="28.5">
      <c r="A111" s="176">
        <f t="shared" si="19"/>
        <v>104</v>
      </c>
      <c r="B111" s="176">
        <v>1</v>
      </c>
      <c r="C111" s="177"/>
      <c r="D111" s="289" t="s">
        <v>1547</v>
      </c>
      <c r="E111" s="280">
        <v>650000</v>
      </c>
      <c r="F111" s="248" t="s">
        <v>1658</v>
      </c>
      <c r="G111" s="250">
        <v>0</v>
      </c>
      <c r="H111" s="250">
        <v>0</v>
      </c>
      <c r="I111" s="250">
        <v>0</v>
      </c>
      <c r="J111" s="250">
        <v>0</v>
      </c>
      <c r="K111" s="252">
        <v>0</v>
      </c>
      <c r="L111" s="281">
        <v>0</v>
      </c>
      <c r="M111" s="250">
        <v>0</v>
      </c>
      <c r="N111" s="252">
        <v>0</v>
      </c>
      <c r="O111" s="281">
        <v>0</v>
      </c>
      <c r="P111" s="250">
        <v>0</v>
      </c>
      <c r="Q111" s="252">
        <v>0</v>
      </c>
      <c r="R111" s="281">
        <v>0</v>
      </c>
      <c r="S111" s="252">
        <v>0</v>
      </c>
      <c r="T111" s="248">
        <v>0</v>
      </c>
      <c r="U111" s="282" t="s">
        <v>1248</v>
      </c>
      <c r="V111" s="178" t="str">
        <f t="shared" si="15"/>
        <v/>
      </c>
      <c r="W111" s="178" t="str">
        <f t="shared" si="16"/>
        <v/>
      </c>
      <c r="X111" s="178" t="str">
        <f t="shared" si="17"/>
        <v/>
      </c>
      <c r="Y111" s="178" t="str">
        <f t="shared" si="18"/>
        <v>ü</v>
      </c>
    </row>
    <row r="112" spans="1:25" s="49" customFormat="1" ht="28.5">
      <c r="A112" s="176">
        <f t="shared" si="19"/>
        <v>105</v>
      </c>
      <c r="B112" s="176">
        <v>1</v>
      </c>
      <c r="C112" s="177"/>
      <c r="D112" s="283" t="s">
        <v>1548</v>
      </c>
      <c r="E112" s="278">
        <v>1500000</v>
      </c>
      <c r="F112" s="217" t="s">
        <v>1659</v>
      </c>
      <c r="G112" s="218">
        <v>1</v>
      </c>
      <c r="H112" s="219">
        <v>1</v>
      </c>
      <c r="I112" s="219">
        <v>1</v>
      </c>
      <c r="J112" s="219">
        <v>0</v>
      </c>
      <c r="K112" s="219">
        <v>0</v>
      </c>
      <c r="L112" s="218">
        <v>1</v>
      </c>
      <c r="M112" s="219">
        <v>1</v>
      </c>
      <c r="N112" s="220">
        <v>1</v>
      </c>
      <c r="O112" s="218">
        <v>0</v>
      </c>
      <c r="P112" s="219">
        <v>1</v>
      </c>
      <c r="Q112" s="221">
        <v>1</v>
      </c>
      <c r="R112" s="223">
        <v>1</v>
      </c>
      <c r="S112" s="221">
        <v>1</v>
      </c>
      <c r="T112" s="217">
        <v>1</v>
      </c>
      <c r="U112" s="104" t="s">
        <v>305</v>
      </c>
      <c r="V112" s="178" t="str">
        <f t="shared" si="15"/>
        <v>ü</v>
      </c>
      <c r="W112" s="178" t="str">
        <f t="shared" si="16"/>
        <v/>
      </c>
      <c r="X112" s="178" t="str">
        <f t="shared" si="17"/>
        <v/>
      </c>
      <c r="Y112" s="178" t="str">
        <f t="shared" si="18"/>
        <v/>
      </c>
    </row>
    <row r="113" spans="1:25" s="49" customFormat="1" ht="42.75">
      <c r="A113" s="176">
        <f t="shared" si="19"/>
        <v>106</v>
      </c>
      <c r="B113" s="176">
        <v>1</v>
      </c>
      <c r="C113" s="177"/>
      <c r="D113" s="283" t="s">
        <v>1549</v>
      </c>
      <c r="E113" s="278">
        <v>2090000</v>
      </c>
      <c r="F113" s="217" t="s">
        <v>1659</v>
      </c>
      <c r="G113" s="218">
        <v>1</v>
      </c>
      <c r="H113" s="219">
        <v>1</v>
      </c>
      <c r="I113" s="219">
        <v>1</v>
      </c>
      <c r="J113" s="219">
        <v>0</v>
      </c>
      <c r="K113" s="219">
        <v>0</v>
      </c>
      <c r="L113" s="218">
        <v>1</v>
      </c>
      <c r="M113" s="219">
        <v>1</v>
      </c>
      <c r="N113" s="220">
        <v>1</v>
      </c>
      <c r="O113" s="218">
        <v>0</v>
      </c>
      <c r="P113" s="219">
        <v>1</v>
      </c>
      <c r="Q113" s="221">
        <v>1</v>
      </c>
      <c r="R113" s="223">
        <v>1</v>
      </c>
      <c r="S113" s="221">
        <v>1</v>
      </c>
      <c r="T113" s="217">
        <v>1</v>
      </c>
      <c r="U113" s="104" t="s">
        <v>306</v>
      </c>
      <c r="V113" s="178" t="str">
        <f t="shared" si="15"/>
        <v>ü</v>
      </c>
      <c r="W113" s="178" t="str">
        <f t="shared" si="16"/>
        <v/>
      </c>
      <c r="X113" s="178" t="str">
        <f t="shared" si="17"/>
        <v/>
      </c>
      <c r="Y113" s="178" t="str">
        <f t="shared" si="18"/>
        <v/>
      </c>
    </row>
    <row r="114" spans="1:25" s="49" customFormat="1" ht="28.5">
      <c r="A114" s="176">
        <f t="shared" si="19"/>
        <v>107</v>
      </c>
      <c r="B114" s="176">
        <v>1</v>
      </c>
      <c r="C114" s="177"/>
      <c r="D114" s="283" t="s">
        <v>1550</v>
      </c>
      <c r="E114" s="278">
        <v>222000</v>
      </c>
      <c r="F114" s="217" t="s">
        <v>1658</v>
      </c>
      <c r="G114" s="218">
        <v>1</v>
      </c>
      <c r="H114" s="219">
        <v>0</v>
      </c>
      <c r="I114" s="219">
        <v>0</v>
      </c>
      <c r="J114" s="219">
        <v>0</v>
      </c>
      <c r="K114" s="220">
        <v>0</v>
      </c>
      <c r="L114" s="218">
        <v>1</v>
      </c>
      <c r="M114" s="219">
        <v>1</v>
      </c>
      <c r="N114" s="220">
        <v>1</v>
      </c>
      <c r="O114" s="218">
        <v>0</v>
      </c>
      <c r="P114" s="219">
        <v>1</v>
      </c>
      <c r="Q114" s="220">
        <v>1</v>
      </c>
      <c r="R114" s="218">
        <v>0</v>
      </c>
      <c r="S114" s="221">
        <v>0</v>
      </c>
      <c r="T114" s="217">
        <v>0</v>
      </c>
      <c r="U114" s="104" t="s">
        <v>1655</v>
      </c>
      <c r="V114" s="178" t="str">
        <f t="shared" si="15"/>
        <v/>
      </c>
      <c r="W114" s="178" t="str">
        <f t="shared" si="16"/>
        <v/>
      </c>
      <c r="X114" s="178" t="str">
        <f t="shared" si="17"/>
        <v/>
      </c>
      <c r="Y114" s="178" t="str">
        <f t="shared" si="18"/>
        <v>ü</v>
      </c>
    </row>
    <row r="115" spans="1:25" s="49" customFormat="1" ht="14.25">
      <c r="A115" s="176">
        <f t="shared" si="19"/>
        <v>108</v>
      </c>
      <c r="B115" s="176">
        <v>1</v>
      </c>
      <c r="C115" s="177"/>
      <c r="D115" s="283" t="s">
        <v>1551</v>
      </c>
      <c r="E115" s="278">
        <v>1499721</v>
      </c>
      <c r="F115" s="217" t="s">
        <v>1658</v>
      </c>
      <c r="G115" s="218">
        <v>1</v>
      </c>
      <c r="H115" s="219">
        <v>0</v>
      </c>
      <c r="I115" s="219">
        <v>0</v>
      </c>
      <c r="J115" s="219">
        <v>0</v>
      </c>
      <c r="K115" s="220">
        <v>0</v>
      </c>
      <c r="L115" s="218">
        <v>1</v>
      </c>
      <c r="M115" s="219">
        <v>1</v>
      </c>
      <c r="N115" s="220">
        <v>1</v>
      </c>
      <c r="O115" s="218">
        <v>0</v>
      </c>
      <c r="P115" s="219">
        <v>1</v>
      </c>
      <c r="Q115" s="220">
        <v>1</v>
      </c>
      <c r="R115" s="218">
        <v>0</v>
      </c>
      <c r="S115" s="221">
        <v>0</v>
      </c>
      <c r="T115" s="217">
        <v>0</v>
      </c>
      <c r="U115" s="104" t="s">
        <v>1655</v>
      </c>
      <c r="V115" s="178" t="str">
        <f t="shared" si="15"/>
        <v/>
      </c>
      <c r="W115" s="178" t="str">
        <f t="shared" si="16"/>
        <v/>
      </c>
      <c r="X115" s="178" t="str">
        <f t="shared" si="17"/>
        <v/>
      </c>
      <c r="Y115" s="178" t="str">
        <f t="shared" si="18"/>
        <v>ü</v>
      </c>
    </row>
    <row r="116" spans="1:25" s="49" customFormat="1" ht="28.5">
      <c r="A116" s="176">
        <f t="shared" si="19"/>
        <v>109</v>
      </c>
      <c r="B116" s="176">
        <v>1</v>
      </c>
      <c r="C116" s="177"/>
      <c r="D116" s="283" t="s">
        <v>1552</v>
      </c>
      <c r="E116" s="278">
        <v>125000</v>
      </c>
      <c r="F116" s="217" t="s">
        <v>1658</v>
      </c>
      <c r="G116" s="218">
        <v>1</v>
      </c>
      <c r="H116" s="219">
        <v>0</v>
      </c>
      <c r="I116" s="219">
        <v>0</v>
      </c>
      <c r="J116" s="219">
        <v>0</v>
      </c>
      <c r="K116" s="220">
        <v>0</v>
      </c>
      <c r="L116" s="218">
        <v>1</v>
      </c>
      <c r="M116" s="219">
        <v>1</v>
      </c>
      <c r="N116" s="220">
        <v>1</v>
      </c>
      <c r="O116" s="218">
        <v>0</v>
      </c>
      <c r="P116" s="219">
        <v>1</v>
      </c>
      <c r="Q116" s="220">
        <v>1</v>
      </c>
      <c r="R116" s="218">
        <v>0</v>
      </c>
      <c r="S116" s="221">
        <v>0</v>
      </c>
      <c r="T116" s="217">
        <v>0</v>
      </c>
      <c r="U116" s="104" t="s">
        <v>101</v>
      </c>
      <c r="V116" s="178" t="str">
        <f t="shared" si="15"/>
        <v/>
      </c>
      <c r="W116" s="178" t="str">
        <f t="shared" si="16"/>
        <v/>
      </c>
      <c r="X116" s="178" t="str">
        <f t="shared" si="17"/>
        <v/>
      </c>
      <c r="Y116" s="178" t="str">
        <f t="shared" si="18"/>
        <v>ü</v>
      </c>
    </row>
    <row r="117" spans="1:25" s="49" customFormat="1" ht="42.75">
      <c r="A117" s="176">
        <f t="shared" si="19"/>
        <v>110</v>
      </c>
      <c r="B117" s="176">
        <v>1</v>
      </c>
      <c r="C117" s="177"/>
      <c r="D117" s="283" t="s">
        <v>1553</v>
      </c>
      <c r="E117" s="278">
        <v>2296000</v>
      </c>
      <c r="F117" s="217" t="s">
        <v>1659</v>
      </c>
      <c r="G117" s="218">
        <v>1</v>
      </c>
      <c r="H117" s="219">
        <v>1</v>
      </c>
      <c r="I117" s="219">
        <v>1</v>
      </c>
      <c r="J117" s="219">
        <v>0</v>
      </c>
      <c r="K117" s="219">
        <v>0</v>
      </c>
      <c r="L117" s="218">
        <v>1</v>
      </c>
      <c r="M117" s="219">
        <v>1</v>
      </c>
      <c r="N117" s="220">
        <v>1</v>
      </c>
      <c r="O117" s="218">
        <v>0</v>
      </c>
      <c r="P117" s="219">
        <v>1</v>
      </c>
      <c r="Q117" s="221">
        <v>1</v>
      </c>
      <c r="R117" s="223">
        <v>1</v>
      </c>
      <c r="S117" s="279">
        <v>1</v>
      </c>
      <c r="T117" s="217">
        <v>1</v>
      </c>
      <c r="U117" s="104" t="s">
        <v>671</v>
      </c>
      <c r="V117" s="178" t="str">
        <f t="shared" si="15"/>
        <v>ü</v>
      </c>
      <c r="W117" s="178" t="str">
        <f t="shared" si="16"/>
        <v/>
      </c>
      <c r="X117" s="178" t="str">
        <f t="shared" si="17"/>
        <v/>
      </c>
      <c r="Y117" s="178" t="str">
        <f t="shared" si="18"/>
        <v/>
      </c>
    </row>
    <row r="118" spans="1:25" s="49" customFormat="1" ht="28.5">
      <c r="A118" s="176">
        <f t="shared" si="19"/>
        <v>111</v>
      </c>
      <c r="B118" s="176">
        <v>1</v>
      </c>
      <c r="C118" s="177"/>
      <c r="D118" s="283" t="s">
        <v>1554</v>
      </c>
      <c r="E118" s="278">
        <v>2028928</v>
      </c>
      <c r="F118" s="217" t="s">
        <v>1659</v>
      </c>
      <c r="G118" s="218">
        <v>1</v>
      </c>
      <c r="H118" s="219">
        <v>1</v>
      </c>
      <c r="I118" s="219">
        <v>0</v>
      </c>
      <c r="J118" s="219">
        <v>0</v>
      </c>
      <c r="K118" s="219">
        <v>0</v>
      </c>
      <c r="L118" s="218">
        <v>1</v>
      </c>
      <c r="M118" s="219">
        <v>1</v>
      </c>
      <c r="N118" s="220">
        <v>1</v>
      </c>
      <c r="O118" s="218">
        <v>0</v>
      </c>
      <c r="P118" s="219">
        <v>1</v>
      </c>
      <c r="Q118" s="221">
        <v>1</v>
      </c>
      <c r="R118" s="223">
        <v>1</v>
      </c>
      <c r="S118" s="221">
        <v>1</v>
      </c>
      <c r="T118" s="217">
        <v>1</v>
      </c>
      <c r="U118" s="104" t="s">
        <v>1283</v>
      </c>
      <c r="V118" s="178" t="str">
        <f t="shared" si="15"/>
        <v>ü</v>
      </c>
      <c r="W118" s="178" t="str">
        <f t="shared" si="16"/>
        <v/>
      </c>
      <c r="X118" s="178" t="str">
        <f t="shared" si="17"/>
        <v/>
      </c>
      <c r="Y118" s="178" t="str">
        <f t="shared" si="18"/>
        <v/>
      </c>
    </row>
    <row r="119" spans="1:25" s="49" customFormat="1" ht="28.5">
      <c r="A119" s="176">
        <f t="shared" si="19"/>
        <v>112</v>
      </c>
      <c r="B119" s="176">
        <v>1</v>
      </c>
      <c r="C119" s="177"/>
      <c r="D119" s="283" t="s">
        <v>1555</v>
      </c>
      <c r="E119" s="278">
        <v>704000</v>
      </c>
      <c r="F119" s="217" t="s">
        <v>1659</v>
      </c>
      <c r="G119" s="218">
        <v>1</v>
      </c>
      <c r="H119" s="219">
        <v>1</v>
      </c>
      <c r="I119" s="219">
        <v>0</v>
      </c>
      <c r="J119" s="219">
        <v>0</v>
      </c>
      <c r="K119" s="219">
        <v>0</v>
      </c>
      <c r="L119" s="218">
        <v>1</v>
      </c>
      <c r="M119" s="219">
        <v>1</v>
      </c>
      <c r="N119" s="220">
        <v>1</v>
      </c>
      <c r="O119" s="218">
        <v>0</v>
      </c>
      <c r="P119" s="219">
        <v>1</v>
      </c>
      <c r="Q119" s="221">
        <v>1</v>
      </c>
      <c r="R119" s="223">
        <v>1</v>
      </c>
      <c r="S119" s="221">
        <v>1</v>
      </c>
      <c r="T119" s="217">
        <v>1</v>
      </c>
      <c r="U119" s="104" t="s">
        <v>1283</v>
      </c>
      <c r="V119" s="178" t="str">
        <f t="shared" si="15"/>
        <v>ü</v>
      </c>
      <c r="W119" s="178" t="str">
        <f t="shared" si="16"/>
        <v/>
      </c>
      <c r="X119" s="178" t="str">
        <f t="shared" si="17"/>
        <v/>
      </c>
      <c r="Y119" s="178" t="str">
        <f t="shared" si="18"/>
        <v/>
      </c>
    </row>
    <row r="120" spans="1:25" s="49" customFormat="1" ht="28.5">
      <c r="A120" s="176">
        <f t="shared" si="19"/>
        <v>113</v>
      </c>
      <c r="B120" s="176">
        <v>1</v>
      </c>
      <c r="C120" s="177"/>
      <c r="D120" s="283" t="s">
        <v>1556</v>
      </c>
      <c r="E120" s="278">
        <v>321000</v>
      </c>
      <c r="F120" s="217" t="s">
        <v>380</v>
      </c>
      <c r="G120" s="218">
        <v>1</v>
      </c>
      <c r="H120" s="219">
        <v>1</v>
      </c>
      <c r="I120" s="219">
        <v>1</v>
      </c>
      <c r="J120" s="219">
        <v>0</v>
      </c>
      <c r="K120" s="219">
        <v>0</v>
      </c>
      <c r="L120" s="218">
        <v>1</v>
      </c>
      <c r="M120" s="219">
        <v>1</v>
      </c>
      <c r="N120" s="220">
        <v>1</v>
      </c>
      <c r="O120" s="218">
        <v>0</v>
      </c>
      <c r="P120" s="219">
        <v>1</v>
      </c>
      <c r="Q120" s="221">
        <v>1</v>
      </c>
      <c r="R120" s="223">
        <v>1</v>
      </c>
      <c r="S120" s="279">
        <v>1</v>
      </c>
      <c r="T120" s="217">
        <v>0</v>
      </c>
      <c r="U120" s="104" t="s">
        <v>381</v>
      </c>
      <c r="V120" s="178" t="str">
        <f t="shared" si="15"/>
        <v/>
      </c>
      <c r="W120" s="178" t="str">
        <f t="shared" si="16"/>
        <v/>
      </c>
      <c r="X120" s="178" t="str">
        <f t="shared" si="17"/>
        <v>ü</v>
      </c>
      <c r="Y120" s="178" t="str">
        <f t="shared" si="18"/>
        <v/>
      </c>
    </row>
    <row r="121" spans="1:25" s="49" customFormat="1" ht="28.5">
      <c r="A121" s="176">
        <f t="shared" si="19"/>
        <v>114</v>
      </c>
      <c r="B121" s="176">
        <v>1</v>
      </c>
      <c r="C121" s="177"/>
      <c r="D121" s="283" t="s">
        <v>452</v>
      </c>
      <c r="E121" s="278">
        <v>302000</v>
      </c>
      <c r="F121" s="217" t="s">
        <v>380</v>
      </c>
      <c r="G121" s="218">
        <v>1</v>
      </c>
      <c r="H121" s="219">
        <v>1</v>
      </c>
      <c r="I121" s="219">
        <v>1</v>
      </c>
      <c r="J121" s="219">
        <v>0</v>
      </c>
      <c r="K121" s="219">
        <v>0</v>
      </c>
      <c r="L121" s="218">
        <v>1</v>
      </c>
      <c r="M121" s="219">
        <v>1</v>
      </c>
      <c r="N121" s="220">
        <v>1</v>
      </c>
      <c r="O121" s="218">
        <v>0</v>
      </c>
      <c r="P121" s="219">
        <v>1</v>
      </c>
      <c r="Q121" s="221">
        <v>1</v>
      </c>
      <c r="R121" s="223">
        <v>1</v>
      </c>
      <c r="S121" s="279">
        <v>1</v>
      </c>
      <c r="T121" s="217">
        <v>0</v>
      </c>
      <c r="U121" s="104" t="s">
        <v>381</v>
      </c>
      <c r="V121" s="178" t="str">
        <f t="shared" si="15"/>
        <v/>
      </c>
      <c r="W121" s="178" t="str">
        <f t="shared" si="16"/>
        <v/>
      </c>
      <c r="X121" s="178" t="str">
        <f t="shared" si="17"/>
        <v>ü</v>
      </c>
      <c r="Y121" s="178" t="str">
        <f t="shared" si="18"/>
        <v/>
      </c>
    </row>
    <row r="122" spans="1:25" s="49" customFormat="1" ht="42.75">
      <c r="A122" s="176">
        <f t="shared" si="19"/>
        <v>115</v>
      </c>
      <c r="B122" s="176">
        <v>1</v>
      </c>
      <c r="C122" s="177"/>
      <c r="D122" s="283" t="s">
        <v>453</v>
      </c>
      <c r="E122" s="278">
        <v>1434000</v>
      </c>
      <c r="F122" s="217" t="s">
        <v>1659</v>
      </c>
      <c r="G122" s="218">
        <v>1</v>
      </c>
      <c r="H122" s="219">
        <v>1</v>
      </c>
      <c r="I122" s="219">
        <v>1</v>
      </c>
      <c r="J122" s="219">
        <v>0</v>
      </c>
      <c r="K122" s="219">
        <v>0</v>
      </c>
      <c r="L122" s="218">
        <v>1</v>
      </c>
      <c r="M122" s="219">
        <v>1</v>
      </c>
      <c r="N122" s="220">
        <v>1</v>
      </c>
      <c r="O122" s="218">
        <v>0</v>
      </c>
      <c r="P122" s="219">
        <v>1</v>
      </c>
      <c r="Q122" s="221">
        <v>1</v>
      </c>
      <c r="R122" s="223">
        <v>1</v>
      </c>
      <c r="S122" s="221">
        <v>1</v>
      </c>
      <c r="T122" s="217">
        <v>1</v>
      </c>
      <c r="U122" s="104" t="s">
        <v>1334</v>
      </c>
      <c r="V122" s="178" t="str">
        <f t="shared" si="15"/>
        <v>ü</v>
      </c>
      <c r="W122" s="178" t="str">
        <f t="shared" si="16"/>
        <v/>
      </c>
      <c r="X122" s="178" t="str">
        <f t="shared" si="17"/>
        <v/>
      </c>
      <c r="Y122" s="178" t="str">
        <f t="shared" si="18"/>
        <v/>
      </c>
    </row>
    <row r="123" spans="1:25" s="49" customFormat="1" ht="28.5">
      <c r="A123" s="176">
        <f t="shared" si="19"/>
        <v>116</v>
      </c>
      <c r="B123" s="176">
        <v>1</v>
      </c>
      <c r="C123" s="177"/>
      <c r="D123" s="283" t="s">
        <v>1331</v>
      </c>
      <c r="E123" s="278">
        <v>12000000</v>
      </c>
      <c r="F123" s="217" t="s">
        <v>1659</v>
      </c>
      <c r="G123" s="218">
        <v>1</v>
      </c>
      <c r="H123" s="219">
        <v>1</v>
      </c>
      <c r="I123" s="219">
        <v>1</v>
      </c>
      <c r="J123" s="219">
        <v>0</v>
      </c>
      <c r="K123" s="219">
        <v>0</v>
      </c>
      <c r="L123" s="218">
        <v>1</v>
      </c>
      <c r="M123" s="219">
        <v>1</v>
      </c>
      <c r="N123" s="220">
        <v>1</v>
      </c>
      <c r="O123" s="218">
        <v>0</v>
      </c>
      <c r="P123" s="219">
        <v>1</v>
      </c>
      <c r="Q123" s="221">
        <v>1</v>
      </c>
      <c r="R123" s="223">
        <v>1</v>
      </c>
      <c r="S123" s="279">
        <v>1</v>
      </c>
      <c r="T123" s="217">
        <v>1</v>
      </c>
      <c r="U123" s="104" t="s">
        <v>671</v>
      </c>
      <c r="V123" s="178" t="str">
        <f t="shared" si="15"/>
        <v>ü</v>
      </c>
      <c r="W123" s="178" t="str">
        <f t="shared" si="16"/>
        <v/>
      </c>
      <c r="X123" s="178" t="str">
        <f t="shared" si="17"/>
        <v/>
      </c>
      <c r="Y123" s="178" t="str">
        <f t="shared" si="18"/>
        <v/>
      </c>
    </row>
    <row r="124" spans="1:25" s="49" customFormat="1" ht="28.5">
      <c r="A124" s="176">
        <f t="shared" si="19"/>
        <v>117</v>
      </c>
      <c r="B124" s="176">
        <v>1</v>
      </c>
      <c r="C124" s="177"/>
      <c r="D124" s="283" t="s">
        <v>1332</v>
      </c>
      <c r="E124" s="278">
        <v>1070000</v>
      </c>
      <c r="F124" s="217" t="s">
        <v>1659</v>
      </c>
      <c r="G124" s="218">
        <v>1</v>
      </c>
      <c r="H124" s="219">
        <v>1</v>
      </c>
      <c r="I124" s="219">
        <v>1</v>
      </c>
      <c r="J124" s="219">
        <v>0</v>
      </c>
      <c r="K124" s="219">
        <v>0</v>
      </c>
      <c r="L124" s="218">
        <v>1</v>
      </c>
      <c r="M124" s="219">
        <v>1</v>
      </c>
      <c r="N124" s="220">
        <v>1</v>
      </c>
      <c r="O124" s="218">
        <v>0</v>
      </c>
      <c r="P124" s="219">
        <v>1</v>
      </c>
      <c r="Q124" s="221">
        <v>1</v>
      </c>
      <c r="R124" s="223">
        <v>1</v>
      </c>
      <c r="S124" s="279">
        <v>1</v>
      </c>
      <c r="T124" s="217">
        <v>1</v>
      </c>
      <c r="U124" s="104" t="s">
        <v>671</v>
      </c>
      <c r="V124" s="178" t="str">
        <f t="shared" si="15"/>
        <v>ü</v>
      </c>
      <c r="W124" s="178" t="str">
        <f t="shared" si="16"/>
        <v/>
      </c>
      <c r="X124" s="178" t="str">
        <f t="shared" si="17"/>
        <v/>
      </c>
      <c r="Y124" s="178" t="str">
        <f t="shared" si="18"/>
        <v/>
      </c>
    </row>
    <row r="125" spans="1:25" s="49" customFormat="1" ht="28.5">
      <c r="A125" s="176">
        <f t="shared" si="19"/>
        <v>118</v>
      </c>
      <c r="B125" s="176">
        <v>1</v>
      </c>
      <c r="C125" s="177"/>
      <c r="D125" s="283" t="s">
        <v>1333</v>
      </c>
      <c r="E125" s="278">
        <v>1700000</v>
      </c>
      <c r="F125" s="217" t="s">
        <v>1659</v>
      </c>
      <c r="G125" s="218">
        <v>1</v>
      </c>
      <c r="H125" s="219">
        <v>1</v>
      </c>
      <c r="I125" s="219">
        <v>1</v>
      </c>
      <c r="J125" s="219">
        <v>0</v>
      </c>
      <c r="K125" s="219">
        <v>0</v>
      </c>
      <c r="L125" s="218">
        <v>1</v>
      </c>
      <c r="M125" s="219">
        <v>1</v>
      </c>
      <c r="N125" s="220">
        <v>1</v>
      </c>
      <c r="O125" s="218">
        <v>0</v>
      </c>
      <c r="P125" s="219">
        <v>1</v>
      </c>
      <c r="Q125" s="221">
        <v>1</v>
      </c>
      <c r="R125" s="223">
        <v>1</v>
      </c>
      <c r="S125" s="279">
        <v>1</v>
      </c>
      <c r="T125" s="217">
        <v>1</v>
      </c>
      <c r="U125" s="104" t="s">
        <v>671</v>
      </c>
      <c r="V125" s="178" t="str">
        <f t="shared" si="15"/>
        <v>ü</v>
      </c>
      <c r="W125" s="178" t="str">
        <f t="shared" si="16"/>
        <v/>
      </c>
      <c r="X125" s="178" t="str">
        <f t="shared" si="17"/>
        <v/>
      </c>
      <c r="Y125" s="178" t="str">
        <f t="shared" si="18"/>
        <v/>
      </c>
    </row>
    <row r="126" spans="1:25" s="49" customFormat="1" ht="28.5">
      <c r="A126" s="176">
        <f t="shared" si="19"/>
        <v>119</v>
      </c>
      <c r="B126" s="176">
        <v>1</v>
      </c>
      <c r="C126" s="177"/>
      <c r="D126" s="283" t="s">
        <v>2040</v>
      </c>
      <c r="E126" s="278">
        <v>3888000</v>
      </c>
      <c r="F126" s="217" t="s">
        <v>1659</v>
      </c>
      <c r="G126" s="218">
        <v>1</v>
      </c>
      <c r="H126" s="219">
        <v>1</v>
      </c>
      <c r="I126" s="219">
        <v>1</v>
      </c>
      <c r="J126" s="219">
        <v>0</v>
      </c>
      <c r="K126" s="219">
        <v>0</v>
      </c>
      <c r="L126" s="218">
        <v>1</v>
      </c>
      <c r="M126" s="219">
        <v>1</v>
      </c>
      <c r="N126" s="220">
        <v>1</v>
      </c>
      <c r="O126" s="218">
        <v>0</v>
      </c>
      <c r="P126" s="219">
        <v>1</v>
      </c>
      <c r="Q126" s="221">
        <v>1</v>
      </c>
      <c r="R126" s="223">
        <v>1</v>
      </c>
      <c r="S126" s="279">
        <v>1</v>
      </c>
      <c r="T126" s="217">
        <v>1</v>
      </c>
      <c r="U126" s="104" t="s">
        <v>671</v>
      </c>
      <c r="V126" s="178" t="str">
        <f t="shared" si="15"/>
        <v>ü</v>
      </c>
      <c r="W126" s="178" t="str">
        <f t="shared" si="16"/>
        <v/>
      </c>
      <c r="X126" s="178" t="str">
        <f t="shared" si="17"/>
        <v/>
      </c>
      <c r="Y126" s="178" t="str">
        <f t="shared" si="18"/>
        <v/>
      </c>
    </row>
    <row r="127" spans="1:25" s="49" customFormat="1" ht="28.5">
      <c r="A127" s="176">
        <f t="shared" si="19"/>
        <v>120</v>
      </c>
      <c r="B127" s="176">
        <v>1</v>
      </c>
      <c r="C127" s="177"/>
      <c r="D127" s="289" t="s">
        <v>2041</v>
      </c>
      <c r="E127" s="280">
        <v>3529000</v>
      </c>
      <c r="F127" s="248" t="s">
        <v>1658</v>
      </c>
      <c r="G127" s="250">
        <v>0</v>
      </c>
      <c r="H127" s="250">
        <v>0</v>
      </c>
      <c r="I127" s="250">
        <v>0</v>
      </c>
      <c r="J127" s="250">
        <v>0</v>
      </c>
      <c r="K127" s="252">
        <v>0</v>
      </c>
      <c r="L127" s="281">
        <v>0</v>
      </c>
      <c r="M127" s="250">
        <v>0</v>
      </c>
      <c r="N127" s="252">
        <v>0</v>
      </c>
      <c r="O127" s="281">
        <v>0</v>
      </c>
      <c r="P127" s="250">
        <v>0</v>
      </c>
      <c r="Q127" s="252">
        <v>0</v>
      </c>
      <c r="R127" s="281">
        <v>0</v>
      </c>
      <c r="S127" s="252">
        <v>0</v>
      </c>
      <c r="T127" s="248">
        <v>0</v>
      </c>
      <c r="U127" s="148" t="s">
        <v>183</v>
      </c>
      <c r="V127" s="178" t="str">
        <f t="shared" si="15"/>
        <v/>
      </c>
      <c r="W127" s="178" t="str">
        <f t="shared" si="16"/>
        <v/>
      </c>
      <c r="X127" s="178" t="str">
        <f t="shared" si="17"/>
        <v/>
      </c>
      <c r="Y127" s="178" t="str">
        <f t="shared" si="18"/>
        <v>ü</v>
      </c>
    </row>
    <row r="128" spans="1:25" s="49" customFormat="1" ht="28.5">
      <c r="A128" s="176">
        <f t="shared" si="19"/>
        <v>121</v>
      </c>
      <c r="B128" s="176">
        <v>1</v>
      </c>
      <c r="C128" s="177"/>
      <c r="D128" s="283" t="s">
        <v>2042</v>
      </c>
      <c r="E128" s="278">
        <v>4000000</v>
      </c>
      <c r="F128" s="241" t="s">
        <v>1659</v>
      </c>
      <c r="G128" s="242">
        <v>1</v>
      </c>
      <c r="H128" s="243">
        <v>1</v>
      </c>
      <c r="I128" s="243">
        <v>1</v>
      </c>
      <c r="J128" s="243">
        <v>0</v>
      </c>
      <c r="K128" s="243">
        <v>0</v>
      </c>
      <c r="L128" s="242">
        <v>1</v>
      </c>
      <c r="M128" s="243">
        <v>1</v>
      </c>
      <c r="N128" s="244">
        <v>1</v>
      </c>
      <c r="O128" s="242">
        <v>0</v>
      </c>
      <c r="P128" s="243">
        <v>1</v>
      </c>
      <c r="Q128" s="245">
        <v>1</v>
      </c>
      <c r="R128" s="246">
        <v>1</v>
      </c>
      <c r="S128" s="245">
        <v>1</v>
      </c>
      <c r="T128" s="241">
        <v>1</v>
      </c>
      <c r="U128" s="104" t="s">
        <v>398</v>
      </c>
      <c r="V128" s="178" t="str">
        <f t="shared" si="15"/>
        <v>ü</v>
      </c>
      <c r="W128" s="178" t="str">
        <f t="shared" si="16"/>
        <v/>
      </c>
      <c r="X128" s="178" t="str">
        <f t="shared" si="17"/>
        <v/>
      </c>
      <c r="Y128" s="178" t="str">
        <f t="shared" si="18"/>
        <v/>
      </c>
    </row>
    <row r="129" spans="1:25" s="49" customFormat="1" ht="28.5">
      <c r="A129" s="176">
        <f t="shared" si="19"/>
        <v>122</v>
      </c>
      <c r="B129" s="176">
        <v>1</v>
      </c>
      <c r="C129" s="177"/>
      <c r="D129" s="289" t="s">
        <v>2043</v>
      </c>
      <c r="E129" s="280">
        <v>1755000</v>
      </c>
      <c r="F129" s="248" t="s">
        <v>1658</v>
      </c>
      <c r="G129" s="250">
        <v>0</v>
      </c>
      <c r="H129" s="250">
        <v>0</v>
      </c>
      <c r="I129" s="250">
        <v>0</v>
      </c>
      <c r="J129" s="250">
        <v>0</v>
      </c>
      <c r="K129" s="252">
        <v>0</v>
      </c>
      <c r="L129" s="281">
        <v>0</v>
      </c>
      <c r="M129" s="250">
        <v>0</v>
      </c>
      <c r="N129" s="252">
        <v>0</v>
      </c>
      <c r="O129" s="281">
        <v>0</v>
      </c>
      <c r="P129" s="250">
        <v>0</v>
      </c>
      <c r="Q129" s="252">
        <v>0</v>
      </c>
      <c r="R129" s="281">
        <v>0</v>
      </c>
      <c r="S129" s="252">
        <v>0</v>
      </c>
      <c r="T129" s="248">
        <v>0</v>
      </c>
      <c r="U129" s="148" t="s">
        <v>183</v>
      </c>
      <c r="V129" s="178" t="str">
        <f t="shared" si="15"/>
        <v/>
      </c>
      <c r="W129" s="178" t="str">
        <f t="shared" si="16"/>
        <v/>
      </c>
      <c r="X129" s="178" t="str">
        <f t="shared" si="17"/>
        <v/>
      </c>
      <c r="Y129" s="178" t="str">
        <f t="shared" si="18"/>
        <v>ü</v>
      </c>
    </row>
    <row r="130" spans="1:25" s="49" customFormat="1" ht="28.5">
      <c r="A130" s="176">
        <f t="shared" si="19"/>
        <v>123</v>
      </c>
      <c r="B130" s="176">
        <v>1</v>
      </c>
      <c r="C130" s="177"/>
      <c r="D130" s="289" t="s">
        <v>2044</v>
      </c>
      <c r="E130" s="280">
        <v>1755000</v>
      </c>
      <c r="F130" s="248" t="s">
        <v>1658</v>
      </c>
      <c r="G130" s="250">
        <v>0</v>
      </c>
      <c r="H130" s="250">
        <v>0</v>
      </c>
      <c r="I130" s="250">
        <v>0</v>
      </c>
      <c r="J130" s="250">
        <v>0</v>
      </c>
      <c r="K130" s="252">
        <v>0</v>
      </c>
      <c r="L130" s="281">
        <v>0</v>
      </c>
      <c r="M130" s="250">
        <v>0</v>
      </c>
      <c r="N130" s="252">
        <v>0</v>
      </c>
      <c r="O130" s="281">
        <v>0</v>
      </c>
      <c r="P130" s="250">
        <v>0</v>
      </c>
      <c r="Q130" s="252">
        <v>0</v>
      </c>
      <c r="R130" s="281">
        <v>0</v>
      </c>
      <c r="S130" s="252">
        <v>0</v>
      </c>
      <c r="T130" s="248">
        <v>0</v>
      </c>
      <c r="U130" s="148" t="s">
        <v>183</v>
      </c>
      <c r="V130" s="178" t="str">
        <f t="shared" si="15"/>
        <v/>
      </c>
      <c r="W130" s="178" t="str">
        <f t="shared" si="16"/>
        <v/>
      </c>
      <c r="X130" s="178" t="str">
        <f t="shared" si="17"/>
        <v/>
      </c>
      <c r="Y130" s="178" t="str">
        <f t="shared" si="18"/>
        <v>ü</v>
      </c>
    </row>
    <row r="131" spans="1:25" s="49" customFormat="1" ht="14.25">
      <c r="A131" s="176">
        <f t="shared" si="19"/>
        <v>124</v>
      </c>
      <c r="B131" s="176">
        <v>1</v>
      </c>
      <c r="C131" s="177"/>
      <c r="D131" s="283" t="s">
        <v>2045</v>
      </c>
      <c r="E131" s="278">
        <v>431400</v>
      </c>
      <c r="F131" s="217" t="s">
        <v>1658</v>
      </c>
      <c r="G131" s="218">
        <v>1</v>
      </c>
      <c r="H131" s="219">
        <v>0</v>
      </c>
      <c r="I131" s="219">
        <v>0</v>
      </c>
      <c r="J131" s="219">
        <v>0</v>
      </c>
      <c r="K131" s="220">
        <v>0</v>
      </c>
      <c r="L131" s="218">
        <v>1</v>
      </c>
      <c r="M131" s="219">
        <v>1</v>
      </c>
      <c r="N131" s="220">
        <v>1</v>
      </c>
      <c r="O131" s="218">
        <v>0</v>
      </c>
      <c r="P131" s="219">
        <v>1</v>
      </c>
      <c r="Q131" s="220">
        <v>1</v>
      </c>
      <c r="R131" s="218">
        <v>0</v>
      </c>
      <c r="S131" s="221">
        <v>0</v>
      </c>
      <c r="T131" s="217">
        <v>0</v>
      </c>
      <c r="U131" s="104" t="s">
        <v>1848</v>
      </c>
      <c r="V131" s="178" t="str">
        <f t="shared" si="15"/>
        <v/>
      </c>
      <c r="W131" s="178" t="str">
        <f t="shared" si="16"/>
        <v/>
      </c>
      <c r="X131" s="178" t="str">
        <f t="shared" si="17"/>
        <v/>
      </c>
      <c r="Y131" s="178" t="str">
        <f t="shared" si="18"/>
        <v>ü</v>
      </c>
    </row>
    <row r="132" spans="1:25" s="49" customFormat="1" ht="42.75">
      <c r="A132" s="176">
        <f t="shared" si="19"/>
        <v>125</v>
      </c>
      <c r="B132" s="176">
        <v>1</v>
      </c>
      <c r="C132" s="177"/>
      <c r="D132" s="96" t="s">
        <v>2046</v>
      </c>
      <c r="E132" s="278">
        <v>200000</v>
      </c>
      <c r="F132" s="217" t="s">
        <v>1657</v>
      </c>
      <c r="G132" s="218">
        <v>1</v>
      </c>
      <c r="H132" s="219">
        <v>1</v>
      </c>
      <c r="I132" s="219">
        <v>0</v>
      </c>
      <c r="J132" s="219">
        <v>0</v>
      </c>
      <c r="K132" s="220">
        <v>0</v>
      </c>
      <c r="L132" s="218">
        <v>1</v>
      </c>
      <c r="M132" s="219">
        <v>1</v>
      </c>
      <c r="N132" s="220">
        <v>1</v>
      </c>
      <c r="O132" s="218">
        <v>0</v>
      </c>
      <c r="P132" s="219">
        <v>1</v>
      </c>
      <c r="Q132" s="220">
        <v>1</v>
      </c>
      <c r="R132" s="218">
        <v>1</v>
      </c>
      <c r="S132" s="221">
        <v>1</v>
      </c>
      <c r="T132" s="217">
        <v>1</v>
      </c>
      <c r="U132" s="104" t="s">
        <v>1336</v>
      </c>
      <c r="V132" s="178" t="str">
        <f t="shared" si="15"/>
        <v/>
      </c>
      <c r="W132" s="178" t="str">
        <f t="shared" si="16"/>
        <v>ü</v>
      </c>
      <c r="X132" s="178" t="str">
        <f t="shared" si="17"/>
        <v/>
      </c>
      <c r="Y132" s="178" t="str">
        <f t="shared" si="18"/>
        <v/>
      </c>
    </row>
    <row r="133" spans="1:25" s="49" customFormat="1" ht="28.5">
      <c r="A133" s="176">
        <f t="shared" si="19"/>
        <v>126</v>
      </c>
      <c r="B133" s="176">
        <v>1</v>
      </c>
      <c r="C133" s="177"/>
      <c r="D133" s="96" t="s">
        <v>2047</v>
      </c>
      <c r="E133" s="278">
        <v>9229000</v>
      </c>
      <c r="F133" s="217" t="s">
        <v>1659</v>
      </c>
      <c r="G133" s="218">
        <v>1</v>
      </c>
      <c r="H133" s="219">
        <v>1</v>
      </c>
      <c r="I133" s="219">
        <v>1</v>
      </c>
      <c r="J133" s="219">
        <v>0</v>
      </c>
      <c r="K133" s="219">
        <v>0</v>
      </c>
      <c r="L133" s="218">
        <v>1</v>
      </c>
      <c r="M133" s="219">
        <v>1</v>
      </c>
      <c r="N133" s="220">
        <v>1</v>
      </c>
      <c r="O133" s="218">
        <v>0</v>
      </c>
      <c r="P133" s="219">
        <v>1</v>
      </c>
      <c r="Q133" s="221">
        <v>1</v>
      </c>
      <c r="R133" s="223">
        <v>1</v>
      </c>
      <c r="S133" s="279">
        <v>1</v>
      </c>
      <c r="T133" s="217">
        <v>1</v>
      </c>
      <c r="U133" s="104" t="s">
        <v>671</v>
      </c>
      <c r="V133" s="178" t="str">
        <f t="shared" si="15"/>
        <v>ü</v>
      </c>
      <c r="W133" s="178" t="str">
        <f t="shared" si="16"/>
        <v/>
      </c>
      <c r="X133" s="178" t="str">
        <f t="shared" si="17"/>
        <v/>
      </c>
      <c r="Y133" s="178" t="str">
        <f t="shared" si="18"/>
        <v/>
      </c>
    </row>
    <row r="134" spans="1:25" s="49" customFormat="1" ht="42.75">
      <c r="A134" s="176">
        <f t="shared" si="19"/>
        <v>127</v>
      </c>
      <c r="B134" s="176">
        <v>2</v>
      </c>
      <c r="C134" s="96" t="s">
        <v>2048</v>
      </c>
      <c r="D134" s="290" t="s">
        <v>2049</v>
      </c>
      <c r="E134" s="291">
        <v>1000000</v>
      </c>
      <c r="F134" s="180" t="s">
        <v>1658</v>
      </c>
      <c r="G134" s="234">
        <v>0</v>
      </c>
      <c r="H134" s="234">
        <v>0</v>
      </c>
      <c r="I134" s="234">
        <v>0</v>
      </c>
      <c r="J134" s="234">
        <v>0</v>
      </c>
      <c r="K134" s="236">
        <v>0</v>
      </c>
      <c r="L134" s="237">
        <v>0</v>
      </c>
      <c r="M134" s="234">
        <v>0</v>
      </c>
      <c r="N134" s="236">
        <v>0</v>
      </c>
      <c r="O134" s="237">
        <v>0</v>
      </c>
      <c r="P134" s="234">
        <v>0</v>
      </c>
      <c r="Q134" s="236">
        <v>0</v>
      </c>
      <c r="R134" s="237">
        <v>0</v>
      </c>
      <c r="S134" s="236">
        <v>0</v>
      </c>
      <c r="T134" s="180">
        <v>0</v>
      </c>
      <c r="U134" s="182" t="s">
        <v>183</v>
      </c>
      <c r="V134" s="178" t="str">
        <f t="shared" si="15"/>
        <v/>
      </c>
      <c r="W134" s="178" t="str">
        <f t="shared" si="16"/>
        <v/>
      </c>
      <c r="X134" s="178" t="str">
        <f t="shared" si="17"/>
        <v/>
      </c>
      <c r="Y134" s="178" t="str">
        <f t="shared" si="18"/>
        <v>ü</v>
      </c>
    </row>
    <row r="135" spans="1:25" s="49" customFormat="1" ht="28.5">
      <c r="A135" s="176">
        <f t="shared" si="19"/>
        <v>128</v>
      </c>
      <c r="B135" s="176">
        <v>2</v>
      </c>
      <c r="C135" s="96"/>
      <c r="D135" s="292" t="s">
        <v>2050</v>
      </c>
      <c r="E135" s="100">
        <v>1000000</v>
      </c>
      <c r="F135" s="176" t="s">
        <v>1659</v>
      </c>
      <c r="G135" s="226">
        <v>1</v>
      </c>
      <c r="H135" s="227">
        <v>1</v>
      </c>
      <c r="I135" s="227">
        <v>0</v>
      </c>
      <c r="J135" s="227">
        <v>0</v>
      </c>
      <c r="K135" s="227">
        <v>0</v>
      </c>
      <c r="L135" s="226">
        <v>1</v>
      </c>
      <c r="M135" s="227">
        <v>1</v>
      </c>
      <c r="N135" s="228">
        <v>1</v>
      </c>
      <c r="O135" s="226">
        <v>0</v>
      </c>
      <c r="P135" s="227">
        <v>1</v>
      </c>
      <c r="Q135" s="229">
        <v>1</v>
      </c>
      <c r="R135" s="231">
        <v>1</v>
      </c>
      <c r="S135" s="293">
        <v>1</v>
      </c>
      <c r="T135" s="176">
        <v>1</v>
      </c>
      <c r="U135" s="144" t="s">
        <v>389</v>
      </c>
      <c r="V135" s="178" t="str">
        <f t="shared" si="15"/>
        <v>ü</v>
      </c>
      <c r="W135" s="178" t="str">
        <f t="shared" si="16"/>
        <v/>
      </c>
      <c r="X135" s="178" t="str">
        <f t="shared" si="17"/>
        <v/>
      </c>
      <c r="Y135" s="178" t="str">
        <f t="shared" si="18"/>
        <v/>
      </c>
    </row>
    <row r="136" spans="1:25" s="49" customFormat="1" ht="14.25">
      <c r="A136" s="176">
        <f t="shared" si="19"/>
        <v>129</v>
      </c>
      <c r="B136" s="176">
        <v>2</v>
      </c>
      <c r="C136" s="96"/>
      <c r="D136" s="292" t="s">
        <v>1418</v>
      </c>
      <c r="E136" s="100">
        <v>3000000</v>
      </c>
      <c r="F136" s="176" t="s">
        <v>1657</v>
      </c>
      <c r="G136" s="226">
        <v>1</v>
      </c>
      <c r="H136" s="227">
        <v>1</v>
      </c>
      <c r="I136" s="227">
        <v>0</v>
      </c>
      <c r="J136" s="227">
        <v>0</v>
      </c>
      <c r="K136" s="228">
        <v>0</v>
      </c>
      <c r="L136" s="226">
        <v>1</v>
      </c>
      <c r="M136" s="227">
        <v>1</v>
      </c>
      <c r="N136" s="228">
        <v>1</v>
      </c>
      <c r="O136" s="226">
        <v>0</v>
      </c>
      <c r="P136" s="227">
        <v>1</v>
      </c>
      <c r="Q136" s="228">
        <v>1</v>
      </c>
      <c r="R136" s="226">
        <v>1</v>
      </c>
      <c r="S136" s="229">
        <v>1</v>
      </c>
      <c r="T136" s="176">
        <v>1</v>
      </c>
      <c r="U136" s="144" t="s">
        <v>388</v>
      </c>
      <c r="V136" s="178" t="str">
        <f t="shared" ref="V136:V167" si="20">IF($F136="Y",$Z$4,"")</f>
        <v/>
      </c>
      <c r="W136" s="178" t="str">
        <f t="shared" ref="W136:W167" si="21">IF(F136="F",$Z$4,"")</f>
        <v>ü</v>
      </c>
      <c r="X136" s="178" t="str">
        <f t="shared" ref="X136:X167" si="22">IF(F136="L",$Z$4,"")</f>
        <v/>
      </c>
      <c r="Y136" s="178" t="str">
        <f t="shared" ref="Y136:Y167" si="23">IF(F136="N",$Z$4,"")</f>
        <v/>
      </c>
    </row>
    <row r="137" spans="1:25" s="49" customFormat="1" ht="14.25">
      <c r="A137" s="176">
        <f t="shared" ref="A137:A168" si="24">A136+1</f>
        <v>130</v>
      </c>
      <c r="B137" s="176">
        <v>2</v>
      </c>
      <c r="C137" s="96"/>
      <c r="D137" s="292" t="s">
        <v>1419</v>
      </c>
      <c r="E137" s="100">
        <v>1200000</v>
      </c>
      <c r="F137" s="176" t="s">
        <v>1659</v>
      </c>
      <c r="G137" s="226">
        <v>1</v>
      </c>
      <c r="H137" s="227">
        <v>1</v>
      </c>
      <c r="I137" s="227">
        <v>0</v>
      </c>
      <c r="J137" s="227">
        <v>0</v>
      </c>
      <c r="K137" s="227">
        <v>0</v>
      </c>
      <c r="L137" s="226">
        <v>1</v>
      </c>
      <c r="M137" s="227">
        <v>1</v>
      </c>
      <c r="N137" s="228">
        <v>1</v>
      </c>
      <c r="O137" s="226">
        <v>0</v>
      </c>
      <c r="P137" s="227">
        <v>1</v>
      </c>
      <c r="Q137" s="229">
        <v>1</v>
      </c>
      <c r="R137" s="231">
        <v>1</v>
      </c>
      <c r="S137" s="293">
        <v>1</v>
      </c>
      <c r="T137" s="176">
        <v>1</v>
      </c>
      <c r="U137" s="144" t="s">
        <v>392</v>
      </c>
      <c r="V137" s="178" t="str">
        <f t="shared" si="20"/>
        <v>ü</v>
      </c>
      <c r="W137" s="178" t="str">
        <f t="shared" si="21"/>
        <v/>
      </c>
      <c r="X137" s="178" t="str">
        <f t="shared" si="22"/>
        <v/>
      </c>
      <c r="Y137" s="178" t="str">
        <f t="shared" si="23"/>
        <v/>
      </c>
    </row>
    <row r="138" spans="1:25" s="49" customFormat="1" ht="14.25">
      <c r="A138" s="176">
        <f t="shared" si="24"/>
        <v>131</v>
      </c>
      <c r="B138" s="176">
        <v>2</v>
      </c>
      <c r="C138" s="96"/>
      <c r="D138" s="292" t="s">
        <v>1420</v>
      </c>
      <c r="E138" s="100">
        <v>1097500</v>
      </c>
      <c r="F138" s="176" t="s">
        <v>1659</v>
      </c>
      <c r="G138" s="226">
        <v>1</v>
      </c>
      <c r="H138" s="227">
        <v>1</v>
      </c>
      <c r="I138" s="227">
        <v>0</v>
      </c>
      <c r="J138" s="227">
        <v>0</v>
      </c>
      <c r="K138" s="227">
        <v>0</v>
      </c>
      <c r="L138" s="226">
        <v>1</v>
      </c>
      <c r="M138" s="227">
        <v>1</v>
      </c>
      <c r="N138" s="228">
        <v>1</v>
      </c>
      <c r="O138" s="226">
        <v>0</v>
      </c>
      <c r="P138" s="227">
        <v>1</v>
      </c>
      <c r="Q138" s="229">
        <v>1</v>
      </c>
      <c r="R138" s="231">
        <v>1</v>
      </c>
      <c r="S138" s="229">
        <v>1</v>
      </c>
      <c r="T138" s="176">
        <v>1</v>
      </c>
      <c r="U138" s="144" t="s">
        <v>58</v>
      </c>
      <c r="V138" s="178" t="str">
        <f t="shared" si="20"/>
        <v>ü</v>
      </c>
      <c r="W138" s="178" t="str">
        <f t="shared" si="21"/>
        <v/>
      </c>
      <c r="X138" s="178" t="str">
        <f t="shared" si="22"/>
        <v/>
      </c>
      <c r="Y138" s="178" t="str">
        <f t="shared" si="23"/>
        <v/>
      </c>
    </row>
    <row r="139" spans="1:25" s="49" customFormat="1" ht="14.25">
      <c r="A139" s="176">
        <f t="shared" si="24"/>
        <v>132</v>
      </c>
      <c r="B139" s="176">
        <v>2</v>
      </c>
      <c r="C139" s="96"/>
      <c r="D139" s="292" t="s">
        <v>1421</v>
      </c>
      <c r="E139" s="100">
        <v>1200000</v>
      </c>
      <c r="F139" s="176" t="s">
        <v>1657</v>
      </c>
      <c r="G139" s="226">
        <v>1</v>
      </c>
      <c r="H139" s="227">
        <v>1</v>
      </c>
      <c r="I139" s="227">
        <v>0</v>
      </c>
      <c r="J139" s="227">
        <v>0</v>
      </c>
      <c r="K139" s="227">
        <v>0</v>
      </c>
      <c r="L139" s="226">
        <v>1</v>
      </c>
      <c r="M139" s="227">
        <v>1</v>
      </c>
      <c r="N139" s="228">
        <v>1</v>
      </c>
      <c r="O139" s="226">
        <v>0</v>
      </c>
      <c r="P139" s="227">
        <v>1</v>
      </c>
      <c r="Q139" s="229">
        <v>1</v>
      </c>
      <c r="R139" s="231">
        <v>1</v>
      </c>
      <c r="S139" s="293">
        <v>1</v>
      </c>
      <c r="T139" s="176">
        <v>1</v>
      </c>
      <c r="U139" s="144" t="s">
        <v>184</v>
      </c>
      <c r="V139" s="178" t="str">
        <f t="shared" si="20"/>
        <v/>
      </c>
      <c r="W139" s="178" t="str">
        <f t="shared" si="21"/>
        <v>ü</v>
      </c>
      <c r="X139" s="178" t="str">
        <f t="shared" si="22"/>
        <v/>
      </c>
      <c r="Y139" s="178" t="str">
        <f t="shared" si="23"/>
        <v/>
      </c>
    </row>
    <row r="140" spans="1:25" s="49" customFormat="1" ht="28.5">
      <c r="A140" s="176">
        <f t="shared" si="24"/>
        <v>133</v>
      </c>
      <c r="B140" s="176">
        <v>2</v>
      </c>
      <c r="C140" s="96"/>
      <c r="D140" s="292" t="s">
        <v>1422</v>
      </c>
      <c r="E140" s="100">
        <v>1210000</v>
      </c>
      <c r="F140" s="176" t="s">
        <v>1659</v>
      </c>
      <c r="G140" s="226">
        <v>1</v>
      </c>
      <c r="H140" s="227">
        <v>1</v>
      </c>
      <c r="I140" s="227">
        <v>1</v>
      </c>
      <c r="J140" s="227">
        <v>0</v>
      </c>
      <c r="K140" s="227">
        <v>0</v>
      </c>
      <c r="L140" s="226">
        <v>1</v>
      </c>
      <c r="M140" s="227">
        <v>1</v>
      </c>
      <c r="N140" s="228">
        <v>1</v>
      </c>
      <c r="O140" s="226">
        <v>0</v>
      </c>
      <c r="P140" s="227">
        <v>1</v>
      </c>
      <c r="Q140" s="229">
        <v>1</v>
      </c>
      <c r="R140" s="231">
        <v>1</v>
      </c>
      <c r="S140" s="229">
        <v>1</v>
      </c>
      <c r="T140" s="176">
        <v>1</v>
      </c>
      <c r="U140" s="107" t="s">
        <v>671</v>
      </c>
      <c r="V140" s="178" t="str">
        <f t="shared" si="20"/>
        <v>ü</v>
      </c>
      <c r="W140" s="178" t="str">
        <f t="shared" si="21"/>
        <v/>
      </c>
      <c r="X140" s="178" t="str">
        <f t="shared" si="22"/>
        <v/>
      </c>
      <c r="Y140" s="178" t="str">
        <f t="shared" si="23"/>
        <v/>
      </c>
    </row>
    <row r="141" spans="1:25" s="49" customFormat="1" ht="28.5">
      <c r="A141" s="176">
        <f t="shared" si="24"/>
        <v>134</v>
      </c>
      <c r="B141" s="176">
        <v>2</v>
      </c>
      <c r="C141" s="96"/>
      <c r="D141" s="292" t="s">
        <v>1423</v>
      </c>
      <c r="E141" s="100">
        <v>1000000</v>
      </c>
      <c r="F141" s="180" t="s">
        <v>1658</v>
      </c>
      <c r="G141" s="234">
        <v>0</v>
      </c>
      <c r="H141" s="234">
        <v>0</v>
      </c>
      <c r="I141" s="234">
        <v>0</v>
      </c>
      <c r="J141" s="234">
        <v>0</v>
      </c>
      <c r="K141" s="236">
        <v>0</v>
      </c>
      <c r="L141" s="237">
        <v>0</v>
      </c>
      <c r="M141" s="234">
        <v>0</v>
      </c>
      <c r="N141" s="236">
        <v>0</v>
      </c>
      <c r="O141" s="237">
        <v>0</v>
      </c>
      <c r="P141" s="234">
        <v>0</v>
      </c>
      <c r="Q141" s="236">
        <v>0</v>
      </c>
      <c r="R141" s="237">
        <v>0</v>
      </c>
      <c r="S141" s="236">
        <v>0</v>
      </c>
      <c r="T141" s="180">
        <v>0</v>
      </c>
      <c r="U141" s="107" t="s">
        <v>304</v>
      </c>
      <c r="V141" s="178" t="str">
        <f t="shared" si="20"/>
        <v/>
      </c>
      <c r="W141" s="178" t="str">
        <f t="shared" si="21"/>
        <v/>
      </c>
      <c r="X141" s="178" t="str">
        <f t="shared" si="22"/>
        <v/>
      </c>
      <c r="Y141" s="178" t="str">
        <f t="shared" si="23"/>
        <v>ü</v>
      </c>
    </row>
    <row r="142" spans="1:25" s="49" customFormat="1" ht="14.25">
      <c r="A142" s="176">
        <f t="shared" si="24"/>
        <v>135</v>
      </c>
      <c r="B142" s="176">
        <v>2</v>
      </c>
      <c r="C142" s="96"/>
      <c r="D142" s="292" t="s">
        <v>1424</v>
      </c>
      <c r="E142" s="100">
        <v>2240000</v>
      </c>
      <c r="F142" s="180" t="s">
        <v>1658</v>
      </c>
      <c r="G142" s="234">
        <v>0</v>
      </c>
      <c r="H142" s="234">
        <v>0</v>
      </c>
      <c r="I142" s="234">
        <v>0</v>
      </c>
      <c r="J142" s="234">
        <v>0</v>
      </c>
      <c r="K142" s="236">
        <v>0</v>
      </c>
      <c r="L142" s="237">
        <v>0</v>
      </c>
      <c r="M142" s="234">
        <v>0</v>
      </c>
      <c r="N142" s="236">
        <v>0</v>
      </c>
      <c r="O142" s="237">
        <v>0</v>
      </c>
      <c r="P142" s="234">
        <v>0</v>
      </c>
      <c r="Q142" s="236">
        <v>0</v>
      </c>
      <c r="R142" s="237">
        <v>0</v>
      </c>
      <c r="S142" s="236">
        <v>0</v>
      </c>
      <c r="T142" s="180">
        <v>0</v>
      </c>
      <c r="U142" s="144" t="s">
        <v>183</v>
      </c>
      <c r="V142" s="178" t="str">
        <f t="shared" si="20"/>
        <v/>
      </c>
      <c r="W142" s="178" t="str">
        <f t="shared" si="21"/>
        <v/>
      </c>
      <c r="X142" s="178" t="str">
        <f t="shared" si="22"/>
        <v/>
      </c>
      <c r="Y142" s="178" t="str">
        <f t="shared" si="23"/>
        <v>ü</v>
      </c>
    </row>
    <row r="143" spans="1:25" s="49" customFormat="1" ht="28.5">
      <c r="A143" s="176">
        <f t="shared" si="24"/>
        <v>136</v>
      </c>
      <c r="B143" s="176">
        <v>2</v>
      </c>
      <c r="C143" s="96"/>
      <c r="D143" s="292" t="s">
        <v>1425</v>
      </c>
      <c r="E143" s="100">
        <v>10889650</v>
      </c>
      <c r="F143" s="176" t="s">
        <v>1659</v>
      </c>
      <c r="G143" s="226">
        <v>1</v>
      </c>
      <c r="H143" s="227">
        <v>1</v>
      </c>
      <c r="I143" s="227">
        <v>0</v>
      </c>
      <c r="J143" s="227">
        <v>0</v>
      </c>
      <c r="K143" s="227">
        <v>0</v>
      </c>
      <c r="L143" s="226">
        <v>1</v>
      </c>
      <c r="M143" s="227">
        <v>1</v>
      </c>
      <c r="N143" s="228">
        <v>1</v>
      </c>
      <c r="O143" s="226">
        <v>0</v>
      </c>
      <c r="P143" s="227">
        <v>1</v>
      </c>
      <c r="Q143" s="229">
        <v>1</v>
      </c>
      <c r="R143" s="231">
        <v>1</v>
      </c>
      <c r="S143" s="229">
        <v>1</v>
      </c>
      <c r="T143" s="176">
        <v>1</v>
      </c>
      <c r="U143" s="144" t="s">
        <v>663</v>
      </c>
      <c r="V143" s="178" t="str">
        <f t="shared" si="20"/>
        <v>ü</v>
      </c>
      <c r="W143" s="178" t="str">
        <f t="shared" si="21"/>
        <v/>
      </c>
      <c r="X143" s="178" t="str">
        <f t="shared" si="22"/>
        <v/>
      </c>
      <c r="Y143" s="178" t="str">
        <f t="shared" si="23"/>
        <v/>
      </c>
    </row>
    <row r="144" spans="1:25" s="49" customFormat="1" ht="14.25">
      <c r="A144" s="176">
        <f t="shared" si="24"/>
        <v>137</v>
      </c>
      <c r="B144" s="176">
        <v>2</v>
      </c>
      <c r="C144" s="96"/>
      <c r="D144" s="292" t="s">
        <v>1426</v>
      </c>
      <c r="E144" s="100">
        <v>500000</v>
      </c>
      <c r="F144" s="176" t="s">
        <v>1658</v>
      </c>
      <c r="G144" s="226">
        <v>1</v>
      </c>
      <c r="H144" s="227">
        <v>0</v>
      </c>
      <c r="I144" s="227">
        <v>0</v>
      </c>
      <c r="J144" s="227">
        <v>0</v>
      </c>
      <c r="K144" s="228">
        <v>0</v>
      </c>
      <c r="L144" s="226">
        <v>1</v>
      </c>
      <c r="M144" s="227">
        <v>1</v>
      </c>
      <c r="N144" s="228">
        <v>1</v>
      </c>
      <c r="O144" s="226">
        <v>0</v>
      </c>
      <c r="P144" s="227">
        <v>1</v>
      </c>
      <c r="Q144" s="228">
        <v>1</v>
      </c>
      <c r="R144" s="226">
        <v>0</v>
      </c>
      <c r="S144" s="229">
        <v>0</v>
      </c>
      <c r="T144" s="176">
        <v>0</v>
      </c>
      <c r="U144" s="107" t="s">
        <v>99</v>
      </c>
      <c r="V144" s="178" t="str">
        <f t="shared" si="20"/>
        <v/>
      </c>
      <c r="W144" s="178" t="str">
        <f t="shared" si="21"/>
        <v/>
      </c>
      <c r="X144" s="178" t="str">
        <f t="shared" si="22"/>
        <v/>
      </c>
      <c r="Y144" s="178" t="str">
        <f t="shared" si="23"/>
        <v>ü</v>
      </c>
    </row>
    <row r="145" spans="1:25" s="49" customFormat="1" ht="14.25">
      <c r="A145" s="176">
        <f t="shared" si="24"/>
        <v>138</v>
      </c>
      <c r="B145" s="176">
        <v>2</v>
      </c>
      <c r="C145" s="96"/>
      <c r="D145" s="292" t="s">
        <v>1427</v>
      </c>
      <c r="E145" s="100">
        <v>180000</v>
      </c>
      <c r="F145" s="176" t="s">
        <v>1658</v>
      </c>
      <c r="G145" s="226">
        <v>1</v>
      </c>
      <c r="H145" s="227">
        <v>0</v>
      </c>
      <c r="I145" s="227">
        <v>0</v>
      </c>
      <c r="J145" s="227">
        <v>0</v>
      </c>
      <c r="K145" s="228">
        <v>0</v>
      </c>
      <c r="L145" s="226">
        <v>1</v>
      </c>
      <c r="M145" s="227">
        <v>1</v>
      </c>
      <c r="N145" s="228">
        <v>1</v>
      </c>
      <c r="O145" s="226">
        <v>0</v>
      </c>
      <c r="P145" s="227">
        <v>1</v>
      </c>
      <c r="Q145" s="228">
        <v>1</v>
      </c>
      <c r="R145" s="226">
        <v>0</v>
      </c>
      <c r="S145" s="229">
        <v>0</v>
      </c>
      <c r="T145" s="176">
        <v>0</v>
      </c>
      <c r="U145" s="107" t="s">
        <v>1848</v>
      </c>
      <c r="V145" s="178" t="str">
        <f t="shared" si="20"/>
        <v/>
      </c>
      <c r="W145" s="178" t="str">
        <f t="shared" si="21"/>
        <v/>
      </c>
      <c r="X145" s="178" t="str">
        <f t="shared" si="22"/>
        <v/>
      </c>
      <c r="Y145" s="178" t="str">
        <f t="shared" si="23"/>
        <v>ü</v>
      </c>
    </row>
    <row r="146" spans="1:25" s="49" customFormat="1" ht="85.5">
      <c r="A146" s="176">
        <f t="shared" si="24"/>
        <v>139</v>
      </c>
      <c r="B146" s="176">
        <v>3</v>
      </c>
      <c r="C146" s="96" t="s">
        <v>1864</v>
      </c>
      <c r="D146" s="292" t="s">
        <v>2065</v>
      </c>
      <c r="E146" s="100">
        <v>1940000</v>
      </c>
      <c r="F146" s="176" t="s">
        <v>1659</v>
      </c>
      <c r="G146" s="226">
        <v>1</v>
      </c>
      <c r="H146" s="227">
        <v>1</v>
      </c>
      <c r="I146" s="227">
        <v>0</v>
      </c>
      <c r="J146" s="227">
        <v>0</v>
      </c>
      <c r="K146" s="227">
        <v>0</v>
      </c>
      <c r="L146" s="226">
        <v>1</v>
      </c>
      <c r="M146" s="227">
        <v>1</v>
      </c>
      <c r="N146" s="228">
        <v>1</v>
      </c>
      <c r="O146" s="226">
        <v>0</v>
      </c>
      <c r="P146" s="227">
        <v>1</v>
      </c>
      <c r="Q146" s="229">
        <v>1</v>
      </c>
      <c r="R146" s="231">
        <v>1</v>
      </c>
      <c r="S146" s="293">
        <v>1</v>
      </c>
      <c r="T146" s="176">
        <v>1</v>
      </c>
      <c r="U146" s="144" t="s">
        <v>387</v>
      </c>
      <c r="V146" s="178" t="str">
        <f t="shared" si="20"/>
        <v>ü</v>
      </c>
      <c r="W146" s="178" t="str">
        <f t="shared" si="21"/>
        <v/>
      </c>
      <c r="X146" s="178" t="str">
        <f t="shared" si="22"/>
        <v/>
      </c>
      <c r="Y146" s="178" t="str">
        <f t="shared" si="23"/>
        <v/>
      </c>
    </row>
    <row r="147" spans="1:25" s="49" customFormat="1" ht="14.25">
      <c r="A147" s="176">
        <f t="shared" si="24"/>
        <v>140</v>
      </c>
      <c r="B147" s="176">
        <v>3</v>
      </c>
      <c r="C147" s="96"/>
      <c r="D147" s="292" t="s">
        <v>2066</v>
      </c>
      <c r="E147" s="100">
        <v>1250000</v>
      </c>
      <c r="F147" s="176" t="s">
        <v>1659</v>
      </c>
      <c r="G147" s="226">
        <v>1</v>
      </c>
      <c r="H147" s="227">
        <v>1</v>
      </c>
      <c r="I147" s="227">
        <v>0</v>
      </c>
      <c r="J147" s="227">
        <v>0</v>
      </c>
      <c r="K147" s="227">
        <v>0</v>
      </c>
      <c r="L147" s="226">
        <v>1</v>
      </c>
      <c r="M147" s="227">
        <v>1</v>
      </c>
      <c r="N147" s="228">
        <v>1</v>
      </c>
      <c r="O147" s="226">
        <v>0</v>
      </c>
      <c r="P147" s="227">
        <v>1</v>
      </c>
      <c r="Q147" s="229">
        <v>1</v>
      </c>
      <c r="R147" s="231">
        <v>1</v>
      </c>
      <c r="S147" s="229">
        <v>1</v>
      </c>
      <c r="T147" s="176">
        <v>1</v>
      </c>
      <c r="U147" s="144" t="s">
        <v>669</v>
      </c>
      <c r="V147" s="178" t="str">
        <f t="shared" si="20"/>
        <v>ü</v>
      </c>
      <c r="W147" s="178" t="str">
        <f t="shared" si="21"/>
        <v/>
      </c>
      <c r="X147" s="178" t="str">
        <f t="shared" si="22"/>
        <v/>
      </c>
      <c r="Y147" s="178" t="str">
        <f t="shared" si="23"/>
        <v/>
      </c>
    </row>
    <row r="148" spans="1:25" s="49" customFormat="1" ht="14.25">
      <c r="A148" s="176">
        <f t="shared" si="24"/>
        <v>141</v>
      </c>
      <c r="B148" s="176">
        <v>3</v>
      </c>
      <c r="C148" s="96"/>
      <c r="D148" s="292" t="s">
        <v>1291</v>
      </c>
      <c r="E148" s="100">
        <v>1000000</v>
      </c>
      <c r="F148" s="176" t="s">
        <v>1659</v>
      </c>
      <c r="G148" s="226">
        <v>1</v>
      </c>
      <c r="H148" s="227">
        <v>1</v>
      </c>
      <c r="I148" s="227">
        <v>0</v>
      </c>
      <c r="J148" s="227">
        <v>0</v>
      </c>
      <c r="K148" s="227">
        <v>0</v>
      </c>
      <c r="L148" s="226">
        <v>1</v>
      </c>
      <c r="M148" s="227">
        <v>1</v>
      </c>
      <c r="N148" s="228">
        <v>1</v>
      </c>
      <c r="O148" s="226">
        <v>0</v>
      </c>
      <c r="P148" s="227">
        <v>1</v>
      </c>
      <c r="Q148" s="229">
        <v>1</v>
      </c>
      <c r="R148" s="231">
        <v>1</v>
      </c>
      <c r="S148" s="293">
        <v>1</v>
      </c>
      <c r="T148" s="176">
        <v>1</v>
      </c>
      <c r="U148" s="144" t="s">
        <v>672</v>
      </c>
      <c r="V148" s="178" t="str">
        <f t="shared" si="20"/>
        <v>ü</v>
      </c>
      <c r="W148" s="178" t="str">
        <f t="shared" si="21"/>
        <v/>
      </c>
      <c r="X148" s="178" t="str">
        <f t="shared" si="22"/>
        <v/>
      </c>
      <c r="Y148" s="178" t="str">
        <f t="shared" si="23"/>
        <v/>
      </c>
    </row>
    <row r="149" spans="1:25" s="49" customFormat="1" ht="14.25">
      <c r="A149" s="176">
        <f t="shared" si="24"/>
        <v>142</v>
      </c>
      <c r="B149" s="176">
        <v>3</v>
      </c>
      <c r="C149" s="96"/>
      <c r="D149" s="292" t="s">
        <v>1292</v>
      </c>
      <c r="E149" s="100">
        <v>400000</v>
      </c>
      <c r="F149" s="176" t="s">
        <v>1659</v>
      </c>
      <c r="G149" s="226">
        <v>1</v>
      </c>
      <c r="H149" s="227">
        <v>1</v>
      </c>
      <c r="I149" s="227">
        <v>0</v>
      </c>
      <c r="J149" s="227">
        <v>0</v>
      </c>
      <c r="K149" s="227">
        <v>0</v>
      </c>
      <c r="L149" s="226">
        <v>1</v>
      </c>
      <c r="M149" s="227">
        <v>1</v>
      </c>
      <c r="N149" s="228">
        <v>1</v>
      </c>
      <c r="O149" s="226">
        <v>0</v>
      </c>
      <c r="P149" s="227">
        <v>1</v>
      </c>
      <c r="Q149" s="229">
        <v>1</v>
      </c>
      <c r="R149" s="231">
        <v>1</v>
      </c>
      <c r="S149" s="229">
        <v>1</v>
      </c>
      <c r="T149" s="176">
        <v>1</v>
      </c>
      <c r="U149" s="144" t="s">
        <v>674</v>
      </c>
      <c r="V149" s="178" t="str">
        <f t="shared" si="20"/>
        <v>ü</v>
      </c>
      <c r="W149" s="178" t="str">
        <f t="shared" si="21"/>
        <v/>
      </c>
      <c r="X149" s="178" t="str">
        <f t="shared" si="22"/>
        <v/>
      </c>
      <c r="Y149" s="178" t="str">
        <f t="shared" si="23"/>
        <v/>
      </c>
    </row>
    <row r="150" spans="1:25" s="49" customFormat="1" ht="14.25">
      <c r="A150" s="176">
        <f t="shared" si="24"/>
        <v>143</v>
      </c>
      <c r="B150" s="176">
        <v>3</v>
      </c>
      <c r="C150" s="96"/>
      <c r="D150" s="292" t="s">
        <v>1293</v>
      </c>
      <c r="E150" s="100">
        <v>1275000</v>
      </c>
      <c r="F150" s="176" t="s">
        <v>1659</v>
      </c>
      <c r="G150" s="226">
        <v>1</v>
      </c>
      <c r="H150" s="227">
        <v>1</v>
      </c>
      <c r="I150" s="227">
        <v>0</v>
      </c>
      <c r="J150" s="227">
        <v>0</v>
      </c>
      <c r="K150" s="227">
        <v>0</v>
      </c>
      <c r="L150" s="226">
        <v>1</v>
      </c>
      <c r="M150" s="227">
        <v>1</v>
      </c>
      <c r="N150" s="228">
        <v>1</v>
      </c>
      <c r="O150" s="226">
        <v>0</v>
      </c>
      <c r="P150" s="227">
        <v>1</v>
      </c>
      <c r="Q150" s="229">
        <v>1</v>
      </c>
      <c r="R150" s="231">
        <v>1</v>
      </c>
      <c r="S150" s="229">
        <v>1</v>
      </c>
      <c r="T150" s="176">
        <v>1</v>
      </c>
      <c r="U150" s="144" t="s">
        <v>97</v>
      </c>
      <c r="V150" s="178" t="str">
        <f t="shared" si="20"/>
        <v>ü</v>
      </c>
      <c r="W150" s="178" t="str">
        <f t="shared" si="21"/>
        <v/>
      </c>
      <c r="X150" s="178" t="str">
        <f t="shared" si="22"/>
        <v/>
      </c>
      <c r="Y150" s="178" t="str">
        <f t="shared" si="23"/>
        <v/>
      </c>
    </row>
    <row r="151" spans="1:25" s="49" customFormat="1" ht="14.25">
      <c r="A151" s="176">
        <f t="shared" si="24"/>
        <v>144</v>
      </c>
      <c r="B151" s="176">
        <v>3</v>
      </c>
      <c r="C151" s="96"/>
      <c r="D151" s="292" t="s">
        <v>1294</v>
      </c>
      <c r="E151" s="100">
        <v>640000</v>
      </c>
      <c r="F151" s="176" t="s">
        <v>1658</v>
      </c>
      <c r="G151" s="226">
        <v>1</v>
      </c>
      <c r="H151" s="227">
        <v>0</v>
      </c>
      <c r="I151" s="227">
        <v>0</v>
      </c>
      <c r="J151" s="227">
        <v>0</v>
      </c>
      <c r="K151" s="228">
        <v>0</v>
      </c>
      <c r="L151" s="226">
        <v>1</v>
      </c>
      <c r="M151" s="227">
        <v>1</v>
      </c>
      <c r="N151" s="228">
        <v>1</v>
      </c>
      <c r="O151" s="226">
        <v>0</v>
      </c>
      <c r="P151" s="227">
        <v>1</v>
      </c>
      <c r="Q151" s="228">
        <v>1</v>
      </c>
      <c r="R151" s="226">
        <v>0</v>
      </c>
      <c r="S151" s="229">
        <v>0</v>
      </c>
      <c r="T151" s="176">
        <v>0</v>
      </c>
      <c r="U151" s="107" t="s">
        <v>98</v>
      </c>
      <c r="V151" s="178" t="str">
        <f t="shared" si="20"/>
        <v/>
      </c>
      <c r="W151" s="178" t="str">
        <f t="shared" si="21"/>
        <v/>
      </c>
      <c r="X151" s="178" t="str">
        <f t="shared" si="22"/>
        <v/>
      </c>
      <c r="Y151" s="178" t="str">
        <f t="shared" si="23"/>
        <v>ü</v>
      </c>
    </row>
    <row r="152" spans="1:25" s="49" customFormat="1" ht="28.5">
      <c r="A152" s="176">
        <f t="shared" si="24"/>
        <v>145</v>
      </c>
      <c r="B152" s="176">
        <v>3</v>
      </c>
      <c r="C152" s="96"/>
      <c r="D152" s="292" t="s">
        <v>1295</v>
      </c>
      <c r="E152" s="100">
        <v>900000</v>
      </c>
      <c r="F152" s="176" t="s">
        <v>1657</v>
      </c>
      <c r="G152" s="226">
        <v>1</v>
      </c>
      <c r="H152" s="227">
        <v>1</v>
      </c>
      <c r="I152" s="227">
        <v>1</v>
      </c>
      <c r="J152" s="227">
        <v>0</v>
      </c>
      <c r="K152" s="227">
        <v>0</v>
      </c>
      <c r="L152" s="226">
        <v>1</v>
      </c>
      <c r="M152" s="227">
        <v>1</v>
      </c>
      <c r="N152" s="228">
        <v>1</v>
      </c>
      <c r="O152" s="226">
        <v>0</v>
      </c>
      <c r="P152" s="227">
        <v>1</v>
      </c>
      <c r="Q152" s="229">
        <v>1</v>
      </c>
      <c r="R152" s="231">
        <v>1</v>
      </c>
      <c r="S152" s="229">
        <v>1</v>
      </c>
      <c r="T152" s="176">
        <v>1</v>
      </c>
      <c r="U152" s="107" t="s">
        <v>184</v>
      </c>
      <c r="V152" s="178" t="str">
        <f t="shared" si="20"/>
        <v/>
      </c>
      <c r="W152" s="178" t="str">
        <f t="shared" si="21"/>
        <v>ü</v>
      </c>
      <c r="X152" s="178" t="str">
        <f t="shared" si="22"/>
        <v/>
      </c>
      <c r="Y152" s="178" t="str">
        <f t="shared" si="23"/>
        <v/>
      </c>
    </row>
    <row r="153" spans="1:25" s="49" customFormat="1" ht="14.25">
      <c r="A153" s="176">
        <f t="shared" si="24"/>
        <v>146</v>
      </c>
      <c r="B153" s="176">
        <v>3</v>
      </c>
      <c r="C153" s="96"/>
      <c r="D153" s="292" t="s">
        <v>1296</v>
      </c>
      <c r="E153" s="100">
        <v>1750000</v>
      </c>
      <c r="F153" s="176" t="s">
        <v>1659</v>
      </c>
      <c r="G153" s="226">
        <v>1</v>
      </c>
      <c r="H153" s="227">
        <v>1</v>
      </c>
      <c r="I153" s="227">
        <v>0</v>
      </c>
      <c r="J153" s="227">
        <v>0</v>
      </c>
      <c r="K153" s="227">
        <v>0</v>
      </c>
      <c r="L153" s="226">
        <v>1</v>
      </c>
      <c r="M153" s="227">
        <v>1</v>
      </c>
      <c r="N153" s="228">
        <v>1</v>
      </c>
      <c r="O153" s="226">
        <v>0</v>
      </c>
      <c r="P153" s="227">
        <v>1</v>
      </c>
      <c r="Q153" s="229">
        <v>1</v>
      </c>
      <c r="R153" s="231">
        <v>1</v>
      </c>
      <c r="S153" s="229">
        <v>1</v>
      </c>
      <c r="T153" s="176">
        <v>1</v>
      </c>
      <c r="U153" s="144" t="s">
        <v>1335</v>
      </c>
      <c r="V153" s="178" t="str">
        <f t="shared" si="20"/>
        <v>ü</v>
      </c>
      <c r="W153" s="178" t="str">
        <f t="shared" si="21"/>
        <v/>
      </c>
      <c r="X153" s="178" t="str">
        <f t="shared" si="22"/>
        <v/>
      </c>
      <c r="Y153" s="178" t="str">
        <f t="shared" si="23"/>
        <v/>
      </c>
    </row>
    <row r="154" spans="1:25" s="49" customFormat="1" ht="57">
      <c r="A154" s="176">
        <f t="shared" si="24"/>
        <v>147</v>
      </c>
      <c r="B154" s="176">
        <v>4</v>
      </c>
      <c r="C154" s="96" t="s">
        <v>1297</v>
      </c>
      <c r="D154" s="283" t="s">
        <v>386</v>
      </c>
      <c r="E154" s="278">
        <v>1996000</v>
      </c>
      <c r="F154" s="217" t="s">
        <v>1659</v>
      </c>
      <c r="G154" s="218">
        <v>1</v>
      </c>
      <c r="H154" s="219">
        <v>1</v>
      </c>
      <c r="I154" s="219">
        <v>0</v>
      </c>
      <c r="J154" s="219">
        <v>0</v>
      </c>
      <c r="K154" s="219">
        <v>0</v>
      </c>
      <c r="L154" s="218">
        <v>1</v>
      </c>
      <c r="M154" s="219">
        <v>1</v>
      </c>
      <c r="N154" s="220">
        <v>1</v>
      </c>
      <c r="O154" s="218">
        <v>0</v>
      </c>
      <c r="P154" s="219">
        <v>1</v>
      </c>
      <c r="Q154" s="221">
        <v>1</v>
      </c>
      <c r="R154" s="223">
        <v>1</v>
      </c>
      <c r="S154" s="279">
        <v>1</v>
      </c>
      <c r="T154" s="217">
        <v>1</v>
      </c>
      <c r="U154" s="254" t="s">
        <v>387</v>
      </c>
      <c r="V154" s="178" t="str">
        <f t="shared" si="20"/>
        <v>ü</v>
      </c>
      <c r="W154" s="178" t="str">
        <f t="shared" si="21"/>
        <v/>
      </c>
      <c r="X154" s="178" t="str">
        <f t="shared" si="22"/>
        <v/>
      </c>
      <c r="Y154" s="178" t="str">
        <f t="shared" si="23"/>
        <v/>
      </c>
    </row>
    <row r="155" spans="1:25" s="49" customFormat="1" ht="14.25">
      <c r="A155" s="176">
        <f t="shared" si="24"/>
        <v>148</v>
      </c>
      <c r="B155" s="176">
        <v>4</v>
      </c>
      <c r="C155" s="96"/>
      <c r="D155" s="283" t="s">
        <v>1298</v>
      </c>
      <c r="E155" s="278">
        <v>1393000</v>
      </c>
      <c r="F155" s="217" t="s">
        <v>1659</v>
      </c>
      <c r="G155" s="218">
        <v>1</v>
      </c>
      <c r="H155" s="219">
        <v>1</v>
      </c>
      <c r="I155" s="219">
        <v>0</v>
      </c>
      <c r="J155" s="219">
        <v>0</v>
      </c>
      <c r="K155" s="219">
        <v>0</v>
      </c>
      <c r="L155" s="218">
        <v>1</v>
      </c>
      <c r="M155" s="219">
        <v>1</v>
      </c>
      <c r="N155" s="220">
        <v>1</v>
      </c>
      <c r="O155" s="218">
        <v>0</v>
      </c>
      <c r="P155" s="219">
        <v>1</v>
      </c>
      <c r="Q155" s="221">
        <v>1</v>
      </c>
      <c r="R155" s="223">
        <v>1</v>
      </c>
      <c r="S155" s="279">
        <v>1</v>
      </c>
      <c r="T155" s="217">
        <v>1</v>
      </c>
      <c r="U155" s="254" t="s">
        <v>387</v>
      </c>
      <c r="V155" s="178" t="str">
        <f t="shared" si="20"/>
        <v>ü</v>
      </c>
      <c r="W155" s="178" t="str">
        <f t="shared" si="21"/>
        <v/>
      </c>
      <c r="X155" s="178" t="str">
        <f t="shared" si="22"/>
        <v/>
      </c>
      <c r="Y155" s="178" t="str">
        <f t="shared" si="23"/>
        <v/>
      </c>
    </row>
    <row r="156" spans="1:25" s="49" customFormat="1" ht="14.25">
      <c r="A156" s="176">
        <f t="shared" si="24"/>
        <v>149</v>
      </c>
      <c r="B156" s="176">
        <v>4</v>
      </c>
      <c r="C156" s="96"/>
      <c r="D156" s="283" t="s">
        <v>1299</v>
      </c>
      <c r="E156" s="278">
        <v>1053000</v>
      </c>
      <c r="F156" s="217" t="s">
        <v>1659</v>
      </c>
      <c r="G156" s="218">
        <v>1</v>
      </c>
      <c r="H156" s="219">
        <v>1</v>
      </c>
      <c r="I156" s="219">
        <v>0</v>
      </c>
      <c r="J156" s="219">
        <v>0</v>
      </c>
      <c r="K156" s="219">
        <v>0</v>
      </c>
      <c r="L156" s="218">
        <v>1</v>
      </c>
      <c r="M156" s="219">
        <v>1</v>
      </c>
      <c r="N156" s="220">
        <v>1</v>
      </c>
      <c r="O156" s="218">
        <v>0</v>
      </c>
      <c r="P156" s="219">
        <v>1</v>
      </c>
      <c r="Q156" s="221">
        <v>1</v>
      </c>
      <c r="R156" s="223">
        <v>1</v>
      </c>
      <c r="S156" s="279">
        <v>1</v>
      </c>
      <c r="T156" s="217">
        <v>1</v>
      </c>
      <c r="U156" s="254" t="s">
        <v>387</v>
      </c>
      <c r="V156" s="178" t="str">
        <f t="shared" si="20"/>
        <v>ü</v>
      </c>
      <c r="W156" s="178" t="str">
        <f t="shared" si="21"/>
        <v/>
      </c>
      <c r="X156" s="178" t="str">
        <f t="shared" si="22"/>
        <v/>
      </c>
      <c r="Y156" s="178" t="str">
        <f t="shared" si="23"/>
        <v/>
      </c>
    </row>
    <row r="157" spans="1:25" s="49" customFormat="1" ht="14.25">
      <c r="A157" s="176">
        <f t="shared" si="24"/>
        <v>150</v>
      </c>
      <c r="B157" s="176">
        <v>4</v>
      </c>
      <c r="C157" s="96"/>
      <c r="D157" s="285" t="s">
        <v>1300</v>
      </c>
      <c r="E157" s="278">
        <v>2000000</v>
      </c>
      <c r="F157" s="217" t="s">
        <v>1659</v>
      </c>
      <c r="G157" s="218">
        <v>1</v>
      </c>
      <c r="H157" s="219">
        <v>1</v>
      </c>
      <c r="I157" s="219">
        <v>0</v>
      </c>
      <c r="J157" s="219">
        <v>0</v>
      </c>
      <c r="K157" s="219">
        <v>0</v>
      </c>
      <c r="L157" s="218">
        <v>1</v>
      </c>
      <c r="M157" s="219">
        <v>1</v>
      </c>
      <c r="N157" s="220">
        <v>1</v>
      </c>
      <c r="O157" s="218">
        <v>0</v>
      </c>
      <c r="P157" s="219">
        <v>1</v>
      </c>
      <c r="Q157" s="221">
        <v>1</v>
      </c>
      <c r="R157" s="223">
        <v>1</v>
      </c>
      <c r="S157" s="221">
        <v>1</v>
      </c>
      <c r="T157" s="217">
        <v>1</v>
      </c>
      <c r="U157" s="104" t="s">
        <v>1338</v>
      </c>
      <c r="V157" s="178" t="str">
        <f t="shared" si="20"/>
        <v>ü</v>
      </c>
      <c r="W157" s="178" t="str">
        <f t="shared" si="21"/>
        <v/>
      </c>
      <c r="X157" s="178" t="str">
        <f t="shared" si="22"/>
        <v/>
      </c>
      <c r="Y157" s="178" t="str">
        <f t="shared" si="23"/>
        <v/>
      </c>
    </row>
    <row r="158" spans="1:25" s="49" customFormat="1" ht="28.5">
      <c r="A158" s="176">
        <f t="shared" si="24"/>
        <v>151</v>
      </c>
      <c r="B158" s="176">
        <v>4</v>
      </c>
      <c r="C158" s="96"/>
      <c r="D158" s="283" t="s">
        <v>1301</v>
      </c>
      <c r="E158" s="278">
        <v>1330000</v>
      </c>
      <c r="F158" s="176" t="s">
        <v>1657</v>
      </c>
      <c r="G158" s="226">
        <v>1</v>
      </c>
      <c r="H158" s="227">
        <v>1</v>
      </c>
      <c r="I158" s="227">
        <v>0</v>
      </c>
      <c r="J158" s="227">
        <v>0</v>
      </c>
      <c r="K158" s="227">
        <v>0</v>
      </c>
      <c r="L158" s="226">
        <v>1</v>
      </c>
      <c r="M158" s="227">
        <v>1</v>
      </c>
      <c r="N158" s="228">
        <v>1</v>
      </c>
      <c r="O158" s="226">
        <v>0</v>
      </c>
      <c r="P158" s="227">
        <v>1</v>
      </c>
      <c r="Q158" s="229">
        <v>1</v>
      </c>
      <c r="R158" s="231">
        <v>1</v>
      </c>
      <c r="S158" s="293">
        <v>1</v>
      </c>
      <c r="T158" s="176">
        <v>1</v>
      </c>
      <c r="U158" s="144" t="s">
        <v>184</v>
      </c>
      <c r="V158" s="178" t="str">
        <f t="shared" si="20"/>
        <v/>
      </c>
      <c r="W158" s="178" t="str">
        <f t="shared" si="21"/>
        <v>ü</v>
      </c>
      <c r="X158" s="178" t="str">
        <f t="shared" si="22"/>
        <v/>
      </c>
      <c r="Y158" s="178" t="str">
        <f t="shared" si="23"/>
        <v/>
      </c>
    </row>
    <row r="159" spans="1:25" s="49" customFormat="1" ht="14.25">
      <c r="A159" s="176">
        <f t="shared" si="24"/>
        <v>152</v>
      </c>
      <c r="B159" s="176">
        <v>4</v>
      </c>
      <c r="C159" s="96"/>
      <c r="D159" s="283" t="s">
        <v>1302</v>
      </c>
      <c r="E159" s="278">
        <v>2824000</v>
      </c>
      <c r="F159" s="217" t="s">
        <v>1658</v>
      </c>
      <c r="G159" s="218">
        <v>1</v>
      </c>
      <c r="H159" s="219">
        <v>0</v>
      </c>
      <c r="I159" s="219">
        <v>0</v>
      </c>
      <c r="J159" s="219">
        <v>0</v>
      </c>
      <c r="K159" s="220">
        <v>0</v>
      </c>
      <c r="L159" s="218">
        <v>1</v>
      </c>
      <c r="M159" s="219">
        <v>1</v>
      </c>
      <c r="N159" s="220">
        <v>1</v>
      </c>
      <c r="O159" s="218">
        <v>0</v>
      </c>
      <c r="P159" s="219">
        <v>1</v>
      </c>
      <c r="Q159" s="220">
        <v>1</v>
      </c>
      <c r="R159" s="218">
        <v>0</v>
      </c>
      <c r="S159" s="221">
        <v>0</v>
      </c>
      <c r="T159" s="217">
        <v>0</v>
      </c>
      <c r="U159" s="104" t="s">
        <v>1037</v>
      </c>
      <c r="V159" s="178" t="str">
        <f t="shared" si="20"/>
        <v/>
      </c>
      <c r="W159" s="178" t="str">
        <f t="shared" si="21"/>
        <v/>
      </c>
      <c r="X159" s="178" t="str">
        <f t="shared" si="22"/>
        <v/>
      </c>
      <c r="Y159" s="178" t="str">
        <f t="shared" si="23"/>
        <v>ü</v>
      </c>
    </row>
    <row r="160" spans="1:25" s="49" customFormat="1" ht="14.25">
      <c r="A160" s="176">
        <f t="shared" si="24"/>
        <v>153</v>
      </c>
      <c r="B160" s="176">
        <v>4</v>
      </c>
      <c r="C160" s="96"/>
      <c r="D160" s="283" t="s">
        <v>1303</v>
      </c>
      <c r="E160" s="278">
        <v>400000</v>
      </c>
      <c r="F160" s="217" t="s">
        <v>1658</v>
      </c>
      <c r="G160" s="218">
        <v>1</v>
      </c>
      <c r="H160" s="219">
        <v>0</v>
      </c>
      <c r="I160" s="219">
        <v>0</v>
      </c>
      <c r="J160" s="219">
        <v>0</v>
      </c>
      <c r="K160" s="220">
        <v>0</v>
      </c>
      <c r="L160" s="218">
        <v>1</v>
      </c>
      <c r="M160" s="219">
        <v>1</v>
      </c>
      <c r="N160" s="220">
        <v>1</v>
      </c>
      <c r="O160" s="218">
        <v>0</v>
      </c>
      <c r="P160" s="219">
        <v>1</v>
      </c>
      <c r="Q160" s="220">
        <v>1</v>
      </c>
      <c r="R160" s="218">
        <v>0</v>
      </c>
      <c r="S160" s="221">
        <v>0</v>
      </c>
      <c r="T160" s="217">
        <v>0</v>
      </c>
      <c r="U160" s="104" t="s">
        <v>475</v>
      </c>
      <c r="V160" s="178" t="str">
        <f t="shared" si="20"/>
        <v/>
      </c>
      <c r="W160" s="178" t="str">
        <f t="shared" si="21"/>
        <v/>
      </c>
      <c r="X160" s="178" t="str">
        <f t="shared" si="22"/>
        <v/>
      </c>
      <c r="Y160" s="178" t="str">
        <f t="shared" si="23"/>
        <v>ü</v>
      </c>
    </row>
    <row r="161" spans="1:25" s="49" customFormat="1" ht="14.25">
      <c r="A161" s="176">
        <f t="shared" si="24"/>
        <v>154</v>
      </c>
      <c r="B161" s="176">
        <v>4</v>
      </c>
      <c r="C161" s="96"/>
      <c r="D161" s="283" t="s">
        <v>1304</v>
      </c>
      <c r="E161" s="278">
        <v>3430000</v>
      </c>
      <c r="F161" s="217" t="s">
        <v>1658</v>
      </c>
      <c r="G161" s="218">
        <v>1</v>
      </c>
      <c r="H161" s="219">
        <v>0</v>
      </c>
      <c r="I161" s="219">
        <v>0</v>
      </c>
      <c r="J161" s="219">
        <v>0</v>
      </c>
      <c r="K161" s="220">
        <v>0</v>
      </c>
      <c r="L161" s="218">
        <v>1</v>
      </c>
      <c r="M161" s="219">
        <v>1</v>
      </c>
      <c r="N161" s="220">
        <v>1</v>
      </c>
      <c r="O161" s="218">
        <v>0</v>
      </c>
      <c r="P161" s="219">
        <v>1</v>
      </c>
      <c r="Q161" s="220">
        <v>1</v>
      </c>
      <c r="R161" s="218">
        <v>0</v>
      </c>
      <c r="S161" s="221">
        <v>0</v>
      </c>
      <c r="T161" s="217">
        <v>0</v>
      </c>
      <c r="U161" s="104" t="s">
        <v>391</v>
      </c>
      <c r="V161" s="178" t="str">
        <f t="shared" si="20"/>
        <v/>
      </c>
      <c r="W161" s="178" t="str">
        <f t="shared" si="21"/>
        <v/>
      </c>
      <c r="X161" s="178" t="str">
        <f t="shared" si="22"/>
        <v/>
      </c>
      <c r="Y161" s="178" t="str">
        <f t="shared" si="23"/>
        <v>ü</v>
      </c>
    </row>
    <row r="162" spans="1:25" s="49" customFormat="1" ht="14.25">
      <c r="A162" s="176">
        <f t="shared" si="24"/>
        <v>155</v>
      </c>
      <c r="B162" s="176">
        <v>4</v>
      </c>
      <c r="C162" s="96"/>
      <c r="D162" s="283" t="s">
        <v>1305</v>
      </c>
      <c r="E162" s="278">
        <v>100000</v>
      </c>
      <c r="F162" s="217" t="s">
        <v>1658</v>
      </c>
      <c r="G162" s="218">
        <v>1</v>
      </c>
      <c r="H162" s="219">
        <v>0</v>
      </c>
      <c r="I162" s="219">
        <v>0</v>
      </c>
      <c r="J162" s="219">
        <v>0</v>
      </c>
      <c r="K162" s="220">
        <v>0</v>
      </c>
      <c r="L162" s="218">
        <v>1</v>
      </c>
      <c r="M162" s="219">
        <v>1</v>
      </c>
      <c r="N162" s="220">
        <v>1</v>
      </c>
      <c r="O162" s="218">
        <v>0</v>
      </c>
      <c r="P162" s="219">
        <v>1</v>
      </c>
      <c r="Q162" s="220">
        <v>1</v>
      </c>
      <c r="R162" s="218">
        <v>0</v>
      </c>
      <c r="S162" s="221">
        <v>0</v>
      </c>
      <c r="T162" s="217">
        <v>0</v>
      </c>
      <c r="U162" s="104" t="s">
        <v>475</v>
      </c>
      <c r="V162" s="178" t="str">
        <f t="shared" si="20"/>
        <v/>
      </c>
      <c r="W162" s="178" t="str">
        <f t="shared" si="21"/>
        <v/>
      </c>
      <c r="X162" s="178" t="str">
        <f t="shared" si="22"/>
        <v/>
      </c>
      <c r="Y162" s="178" t="str">
        <f t="shared" si="23"/>
        <v>ü</v>
      </c>
    </row>
    <row r="163" spans="1:25" s="49" customFormat="1" ht="14.25">
      <c r="A163" s="176">
        <f t="shared" si="24"/>
        <v>156</v>
      </c>
      <c r="B163" s="176">
        <v>4</v>
      </c>
      <c r="C163" s="96"/>
      <c r="D163" s="283" t="s">
        <v>1306</v>
      </c>
      <c r="E163" s="278">
        <v>1404100</v>
      </c>
      <c r="F163" s="217" t="s">
        <v>1659</v>
      </c>
      <c r="G163" s="218">
        <v>1</v>
      </c>
      <c r="H163" s="219">
        <v>1</v>
      </c>
      <c r="I163" s="219">
        <v>0</v>
      </c>
      <c r="J163" s="219">
        <v>0</v>
      </c>
      <c r="K163" s="219">
        <v>0</v>
      </c>
      <c r="L163" s="218">
        <v>1</v>
      </c>
      <c r="M163" s="219">
        <v>1</v>
      </c>
      <c r="N163" s="220">
        <v>1</v>
      </c>
      <c r="O163" s="218">
        <v>0</v>
      </c>
      <c r="P163" s="219">
        <v>1</v>
      </c>
      <c r="Q163" s="221">
        <v>1</v>
      </c>
      <c r="R163" s="223">
        <v>1</v>
      </c>
      <c r="S163" s="221">
        <v>1</v>
      </c>
      <c r="T163" s="217">
        <v>1</v>
      </c>
      <c r="U163" s="104" t="s">
        <v>393</v>
      </c>
      <c r="V163" s="178" t="str">
        <f t="shared" si="20"/>
        <v>ü</v>
      </c>
      <c r="W163" s="178" t="str">
        <f t="shared" si="21"/>
        <v/>
      </c>
      <c r="X163" s="178" t="str">
        <f t="shared" si="22"/>
        <v/>
      </c>
      <c r="Y163" s="178" t="str">
        <f t="shared" si="23"/>
        <v/>
      </c>
    </row>
    <row r="164" spans="1:25" s="49" customFormat="1" ht="14.25">
      <c r="A164" s="176">
        <f t="shared" si="24"/>
        <v>157</v>
      </c>
      <c r="B164" s="176">
        <v>4</v>
      </c>
      <c r="C164" s="96"/>
      <c r="D164" s="283" t="s">
        <v>1307</v>
      </c>
      <c r="E164" s="278">
        <v>4770000</v>
      </c>
      <c r="F164" s="217" t="s">
        <v>1659</v>
      </c>
      <c r="G164" s="218">
        <v>1</v>
      </c>
      <c r="H164" s="219">
        <v>1</v>
      </c>
      <c r="I164" s="219">
        <v>0</v>
      </c>
      <c r="J164" s="219">
        <v>0</v>
      </c>
      <c r="K164" s="219">
        <v>0</v>
      </c>
      <c r="L164" s="218">
        <v>1</v>
      </c>
      <c r="M164" s="219">
        <v>1</v>
      </c>
      <c r="N164" s="220">
        <v>1</v>
      </c>
      <c r="O164" s="218">
        <v>0</v>
      </c>
      <c r="P164" s="219">
        <v>1</v>
      </c>
      <c r="Q164" s="221">
        <v>1</v>
      </c>
      <c r="R164" s="223">
        <v>1</v>
      </c>
      <c r="S164" s="221">
        <v>1</v>
      </c>
      <c r="T164" s="217">
        <v>1</v>
      </c>
      <c r="U164" s="104" t="s">
        <v>394</v>
      </c>
      <c r="V164" s="178" t="str">
        <f t="shared" si="20"/>
        <v>ü</v>
      </c>
      <c r="W164" s="178" t="str">
        <f t="shared" si="21"/>
        <v/>
      </c>
      <c r="X164" s="178" t="str">
        <f t="shared" si="22"/>
        <v/>
      </c>
      <c r="Y164" s="178" t="str">
        <f t="shared" si="23"/>
        <v/>
      </c>
    </row>
    <row r="165" spans="1:25" s="49" customFormat="1" ht="14.25">
      <c r="A165" s="176">
        <f t="shared" si="24"/>
        <v>158</v>
      </c>
      <c r="B165" s="176">
        <v>4</v>
      </c>
      <c r="C165" s="96"/>
      <c r="D165" s="283" t="s">
        <v>1308</v>
      </c>
      <c r="E165" s="278">
        <v>500000</v>
      </c>
      <c r="F165" s="217" t="s">
        <v>1658</v>
      </c>
      <c r="G165" s="218">
        <v>1</v>
      </c>
      <c r="H165" s="219">
        <v>0</v>
      </c>
      <c r="I165" s="219">
        <v>0</v>
      </c>
      <c r="J165" s="219">
        <v>0</v>
      </c>
      <c r="K165" s="220">
        <v>0</v>
      </c>
      <c r="L165" s="218">
        <v>1</v>
      </c>
      <c r="M165" s="219">
        <v>1</v>
      </c>
      <c r="N165" s="220">
        <v>1</v>
      </c>
      <c r="O165" s="218">
        <v>0</v>
      </c>
      <c r="P165" s="219">
        <v>1</v>
      </c>
      <c r="Q165" s="220">
        <v>1</v>
      </c>
      <c r="R165" s="218">
        <v>0</v>
      </c>
      <c r="S165" s="221">
        <v>0</v>
      </c>
      <c r="T165" s="217">
        <v>0</v>
      </c>
      <c r="U165" s="104" t="s">
        <v>979</v>
      </c>
      <c r="V165" s="178" t="str">
        <f t="shared" si="20"/>
        <v/>
      </c>
      <c r="W165" s="178" t="str">
        <f t="shared" si="21"/>
        <v/>
      </c>
      <c r="X165" s="178" t="str">
        <f t="shared" si="22"/>
        <v/>
      </c>
      <c r="Y165" s="178" t="str">
        <f t="shared" si="23"/>
        <v>ü</v>
      </c>
    </row>
    <row r="166" spans="1:25" s="49" customFormat="1" ht="14.25">
      <c r="A166" s="176">
        <f t="shared" si="24"/>
        <v>159</v>
      </c>
      <c r="B166" s="176">
        <v>4</v>
      </c>
      <c r="C166" s="96"/>
      <c r="D166" s="283" t="s">
        <v>1309</v>
      </c>
      <c r="E166" s="278">
        <v>500000</v>
      </c>
      <c r="F166" s="217" t="s">
        <v>1659</v>
      </c>
      <c r="G166" s="218">
        <v>1</v>
      </c>
      <c r="H166" s="219">
        <v>1</v>
      </c>
      <c r="I166" s="219">
        <v>0</v>
      </c>
      <c r="J166" s="219">
        <v>0</v>
      </c>
      <c r="K166" s="219">
        <v>0</v>
      </c>
      <c r="L166" s="218">
        <v>1</v>
      </c>
      <c r="M166" s="219">
        <v>1</v>
      </c>
      <c r="N166" s="220">
        <v>1</v>
      </c>
      <c r="O166" s="218">
        <v>0</v>
      </c>
      <c r="P166" s="219">
        <v>1</v>
      </c>
      <c r="Q166" s="221">
        <v>1</v>
      </c>
      <c r="R166" s="223">
        <v>1</v>
      </c>
      <c r="S166" s="221">
        <v>1</v>
      </c>
      <c r="T166" s="217">
        <v>1</v>
      </c>
      <c r="U166" s="254" t="s">
        <v>395</v>
      </c>
      <c r="V166" s="178" t="str">
        <f t="shared" si="20"/>
        <v>ü</v>
      </c>
      <c r="W166" s="178" t="str">
        <f t="shared" si="21"/>
        <v/>
      </c>
      <c r="X166" s="178" t="str">
        <f t="shared" si="22"/>
        <v/>
      </c>
      <c r="Y166" s="178" t="str">
        <f t="shared" si="23"/>
        <v/>
      </c>
    </row>
    <row r="167" spans="1:25" s="49" customFormat="1" ht="14.25">
      <c r="A167" s="176">
        <f t="shared" si="24"/>
        <v>160</v>
      </c>
      <c r="B167" s="176">
        <v>4</v>
      </c>
      <c r="C167" s="96"/>
      <c r="D167" s="283" t="s">
        <v>1310</v>
      </c>
      <c r="E167" s="278">
        <v>450000</v>
      </c>
      <c r="F167" s="217" t="s">
        <v>1659</v>
      </c>
      <c r="G167" s="218">
        <v>1</v>
      </c>
      <c r="H167" s="219">
        <v>1</v>
      </c>
      <c r="I167" s="219">
        <v>0</v>
      </c>
      <c r="J167" s="219">
        <v>0</v>
      </c>
      <c r="K167" s="219">
        <v>0</v>
      </c>
      <c r="L167" s="218">
        <v>1</v>
      </c>
      <c r="M167" s="219">
        <v>1</v>
      </c>
      <c r="N167" s="220">
        <v>1</v>
      </c>
      <c r="O167" s="218">
        <v>0</v>
      </c>
      <c r="P167" s="219">
        <v>1</v>
      </c>
      <c r="Q167" s="221">
        <v>1</v>
      </c>
      <c r="R167" s="223">
        <v>1</v>
      </c>
      <c r="S167" s="221">
        <v>1</v>
      </c>
      <c r="T167" s="217">
        <v>1</v>
      </c>
      <c r="U167" s="254" t="s">
        <v>396</v>
      </c>
      <c r="V167" s="178" t="str">
        <f t="shared" si="20"/>
        <v>ü</v>
      </c>
      <c r="W167" s="178" t="str">
        <f t="shared" si="21"/>
        <v/>
      </c>
      <c r="X167" s="178" t="str">
        <f t="shared" si="22"/>
        <v/>
      </c>
      <c r="Y167" s="178" t="str">
        <f t="shared" si="23"/>
        <v/>
      </c>
    </row>
    <row r="168" spans="1:25" s="49" customFormat="1" ht="14.25">
      <c r="A168" s="176">
        <f t="shared" si="24"/>
        <v>161</v>
      </c>
      <c r="B168" s="176">
        <v>4</v>
      </c>
      <c r="C168" s="96"/>
      <c r="D168" s="283" t="s">
        <v>1311</v>
      </c>
      <c r="E168" s="278">
        <v>798000</v>
      </c>
      <c r="F168" s="217" t="s">
        <v>1659</v>
      </c>
      <c r="G168" s="218">
        <v>1</v>
      </c>
      <c r="H168" s="219">
        <v>1</v>
      </c>
      <c r="I168" s="219">
        <v>0</v>
      </c>
      <c r="J168" s="219">
        <v>0</v>
      </c>
      <c r="K168" s="219">
        <v>0</v>
      </c>
      <c r="L168" s="218">
        <v>1</v>
      </c>
      <c r="M168" s="219">
        <v>1</v>
      </c>
      <c r="N168" s="220">
        <v>1</v>
      </c>
      <c r="O168" s="218">
        <v>0</v>
      </c>
      <c r="P168" s="219">
        <v>1</v>
      </c>
      <c r="Q168" s="221">
        <v>1</v>
      </c>
      <c r="R168" s="223">
        <v>1</v>
      </c>
      <c r="S168" s="221">
        <v>1</v>
      </c>
      <c r="T168" s="217">
        <v>1</v>
      </c>
      <c r="U168" s="254" t="s">
        <v>57</v>
      </c>
      <c r="V168" s="178" t="str">
        <f t="shared" ref="V168:V199" si="25">IF($F168="Y",$Z$4,"")</f>
        <v>ü</v>
      </c>
      <c r="W168" s="178" t="str">
        <f t="shared" ref="W168:W199" si="26">IF(F168="F",$Z$4,"")</f>
        <v/>
      </c>
      <c r="X168" s="178" t="str">
        <f t="shared" ref="X168:X199" si="27">IF(F168="L",$Z$4,"")</f>
        <v/>
      </c>
      <c r="Y168" s="178" t="str">
        <f t="shared" ref="Y168:Y199" si="28">IF(F168="N",$Z$4,"")</f>
        <v/>
      </c>
    </row>
    <row r="169" spans="1:25" s="49" customFormat="1" ht="14.25">
      <c r="A169" s="176">
        <f t="shared" ref="A169:A200" si="29">A168+1</f>
        <v>162</v>
      </c>
      <c r="B169" s="176">
        <v>4</v>
      </c>
      <c r="C169" s="96"/>
      <c r="D169" s="283" t="s">
        <v>1312</v>
      </c>
      <c r="E169" s="278">
        <v>1969000</v>
      </c>
      <c r="F169" s="217" t="s">
        <v>1659</v>
      </c>
      <c r="G169" s="218">
        <v>1</v>
      </c>
      <c r="H169" s="219">
        <v>1</v>
      </c>
      <c r="I169" s="219">
        <v>0</v>
      </c>
      <c r="J169" s="219">
        <v>0</v>
      </c>
      <c r="K169" s="219">
        <v>0</v>
      </c>
      <c r="L169" s="218">
        <v>1</v>
      </c>
      <c r="M169" s="219">
        <v>1</v>
      </c>
      <c r="N169" s="220">
        <v>1</v>
      </c>
      <c r="O169" s="218">
        <v>0</v>
      </c>
      <c r="P169" s="219">
        <v>1</v>
      </c>
      <c r="Q169" s="221">
        <v>1</v>
      </c>
      <c r="R169" s="223">
        <v>1</v>
      </c>
      <c r="S169" s="279">
        <v>1</v>
      </c>
      <c r="T169" s="217">
        <v>1</v>
      </c>
      <c r="U169" s="254" t="s">
        <v>387</v>
      </c>
      <c r="V169" s="178" t="str">
        <f t="shared" si="25"/>
        <v>ü</v>
      </c>
      <c r="W169" s="178" t="str">
        <f t="shared" si="26"/>
        <v/>
      </c>
      <c r="X169" s="178" t="str">
        <f t="shared" si="27"/>
        <v/>
      </c>
      <c r="Y169" s="178" t="str">
        <f t="shared" si="28"/>
        <v/>
      </c>
    </row>
    <row r="170" spans="1:25" s="49" customFormat="1" ht="14.25">
      <c r="A170" s="176">
        <f t="shared" si="29"/>
        <v>163</v>
      </c>
      <c r="B170" s="176">
        <v>4</v>
      </c>
      <c r="C170" s="96"/>
      <c r="D170" s="283" t="s">
        <v>1313</v>
      </c>
      <c r="E170" s="278">
        <v>1200000</v>
      </c>
      <c r="F170" s="217" t="s">
        <v>1659</v>
      </c>
      <c r="G170" s="218">
        <v>1</v>
      </c>
      <c r="H170" s="219">
        <v>1</v>
      </c>
      <c r="I170" s="219">
        <v>0</v>
      </c>
      <c r="J170" s="219">
        <v>0</v>
      </c>
      <c r="K170" s="219">
        <v>0</v>
      </c>
      <c r="L170" s="218">
        <v>1</v>
      </c>
      <c r="M170" s="219">
        <v>1</v>
      </c>
      <c r="N170" s="220">
        <v>1</v>
      </c>
      <c r="O170" s="218">
        <v>0</v>
      </c>
      <c r="P170" s="219">
        <v>1</v>
      </c>
      <c r="Q170" s="221">
        <v>1</v>
      </c>
      <c r="R170" s="223">
        <v>1</v>
      </c>
      <c r="S170" s="279">
        <v>1</v>
      </c>
      <c r="T170" s="217">
        <v>1</v>
      </c>
      <c r="U170" s="254" t="s">
        <v>59</v>
      </c>
      <c r="V170" s="178" t="str">
        <f t="shared" si="25"/>
        <v>ü</v>
      </c>
      <c r="W170" s="178" t="str">
        <f t="shared" si="26"/>
        <v/>
      </c>
      <c r="X170" s="178" t="str">
        <f t="shared" si="27"/>
        <v/>
      </c>
      <c r="Y170" s="178" t="str">
        <f t="shared" si="28"/>
        <v/>
      </c>
    </row>
    <row r="171" spans="1:25" s="49" customFormat="1" ht="14.25">
      <c r="A171" s="176">
        <f t="shared" si="29"/>
        <v>164</v>
      </c>
      <c r="B171" s="176">
        <v>4</v>
      </c>
      <c r="C171" s="96"/>
      <c r="D171" s="283" t="s">
        <v>1314</v>
      </c>
      <c r="E171" s="278">
        <v>2500000</v>
      </c>
      <c r="F171" s="217" t="s">
        <v>1658</v>
      </c>
      <c r="G171" s="218">
        <v>1</v>
      </c>
      <c r="H171" s="219">
        <v>0</v>
      </c>
      <c r="I171" s="219">
        <v>0</v>
      </c>
      <c r="J171" s="219">
        <v>0</v>
      </c>
      <c r="K171" s="220">
        <v>0</v>
      </c>
      <c r="L171" s="218">
        <v>1</v>
      </c>
      <c r="M171" s="219">
        <v>1</v>
      </c>
      <c r="N171" s="220">
        <v>1</v>
      </c>
      <c r="O171" s="218">
        <v>0</v>
      </c>
      <c r="P171" s="219">
        <v>1</v>
      </c>
      <c r="Q171" s="220">
        <v>1</v>
      </c>
      <c r="R171" s="218">
        <v>0</v>
      </c>
      <c r="S171" s="221">
        <v>0</v>
      </c>
      <c r="T171" s="217">
        <v>0</v>
      </c>
      <c r="U171" s="104" t="s">
        <v>668</v>
      </c>
      <c r="V171" s="178" t="str">
        <f t="shared" si="25"/>
        <v/>
      </c>
      <c r="W171" s="178" t="str">
        <f t="shared" si="26"/>
        <v/>
      </c>
      <c r="X171" s="178" t="str">
        <f t="shared" si="27"/>
        <v/>
      </c>
      <c r="Y171" s="178" t="str">
        <f t="shared" si="28"/>
        <v>ü</v>
      </c>
    </row>
    <row r="172" spans="1:25" s="49" customFormat="1" ht="28.5">
      <c r="A172" s="176">
        <f t="shared" si="29"/>
        <v>165</v>
      </c>
      <c r="B172" s="176">
        <v>4</v>
      </c>
      <c r="C172" s="96"/>
      <c r="D172" s="283" t="s">
        <v>1315</v>
      </c>
      <c r="E172" s="278">
        <v>1277075</v>
      </c>
      <c r="F172" s="217" t="s">
        <v>1658</v>
      </c>
      <c r="G172" s="218">
        <v>1</v>
      </c>
      <c r="H172" s="219">
        <v>0</v>
      </c>
      <c r="I172" s="219">
        <v>0</v>
      </c>
      <c r="J172" s="219">
        <v>0</v>
      </c>
      <c r="K172" s="220">
        <v>0</v>
      </c>
      <c r="L172" s="218">
        <v>1</v>
      </c>
      <c r="M172" s="219">
        <v>1</v>
      </c>
      <c r="N172" s="220">
        <v>1</v>
      </c>
      <c r="O172" s="218">
        <v>0</v>
      </c>
      <c r="P172" s="219">
        <v>1</v>
      </c>
      <c r="Q172" s="220">
        <v>1</v>
      </c>
      <c r="R172" s="218">
        <v>0</v>
      </c>
      <c r="S172" s="221">
        <v>0</v>
      </c>
      <c r="T172" s="217">
        <v>0</v>
      </c>
      <c r="U172" s="104" t="s">
        <v>673</v>
      </c>
      <c r="V172" s="178" t="str">
        <f t="shared" si="25"/>
        <v/>
      </c>
      <c r="W172" s="178" t="str">
        <f t="shared" si="26"/>
        <v/>
      </c>
      <c r="X172" s="178" t="str">
        <f t="shared" si="27"/>
        <v/>
      </c>
      <c r="Y172" s="178" t="str">
        <f t="shared" si="28"/>
        <v>ü</v>
      </c>
    </row>
    <row r="173" spans="1:25" s="49" customFormat="1" ht="14.25">
      <c r="A173" s="176">
        <f t="shared" si="29"/>
        <v>166</v>
      </c>
      <c r="B173" s="176">
        <v>4</v>
      </c>
      <c r="C173" s="96"/>
      <c r="D173" s="283" t="s">
        <v>1316</v>
      </c>
      <c r="E173" s="278">
        <v>1735500</v>
      </c>
      <c r="F173" s="217" t="s">
        <v>1659</v>
      </c>
      <c r="G173" s="218">
        <v>1</v>
      </c>
      <c r="H173" s="219">
        <v>1</v>
      </c>
      <c r="I173" s="219">
        <v>0</v>
      </c>
      <c r="J173" s="219">
        <v>0</v>
      </c>
      <c r="K173" s="219">
        <v>0</v>
      </c>
      <c r="L173" s="218">
        <v>1</v>
      </c>
      <c r="M173" s="219">
        <v>1</v>
      </c>
      <c r="N173" s="220">
        <v>1</v>
      </c>
      <c r="O173" s="218">
        <v>0</v>
      </c>
      <c r="P173" s="219">
        <v>1</v>
      </c>
      <c r="Q173" s="221">
        <v>1</v>
      </c>
      <c r="R173" s="223">
        <v>1</v>
      </c>
      <c r="S173" s="221">
        <v>1</v>
      </c>
      <c r="T173" s="217">
        <v>1</v>
      </c>
      <c r="U173" s="254" t="s">
        <v>379</v>
      </c>
      <c r="V173" s="178" t="str">
        <f t="shared" si="25"/>
        <v>ü</v>
      </c>
      <c r="W173" s="178" t="str">
        <f t="shared" si="26"/>
        <v/>
      </c>
      <c r="X173" s="178" t="str">
        <f t="shared" si="27"/>
        <v/>
      </c>
      <c r="Y173" s="178" t="str">
        <f t="shared" si="28"/>
        <v/>
      </c>
    </row>
    <row r="174" spans="1:25" s="49" customFormat="1" ht="28.5">
      <c r="A174" s="176">
        <f t="shared" si="29"/>
        <v>167</v>
      </c>
      <c r="B174" s="176">
        <v>4</v>
      </c>
      <c r="C174" s="96"/>
      <c r="D174" s="283" t="s">
        <v>1317</v>
      </c>
      <c r="E174" s="278">
        <v>1850000</v>
      </c>
      <c r="F174" s="217" t="s">
        <v>1659</v>
      </c>
      <c r="G174" s="218">
        <v>1</v>
      </c>
      <c r="H174" s="219">
        <v>1</v>
      </c>
      <c r="I174" s="219">
        <v>0</v>
      </c>
      <c r="J174" s="219">
        <v>0</v>
      </c>
      <c r="K174" s="219">
        <v>0</v>
      </c>
      <c r="L174" s="218">
        <v>1</v>
      </c>
      <c r="M174" s="219">
        <v>1</v>
      </c>
      <c r="N174" s="220">
        <v>1</v>
      </c>
      <c r="O174" s="218">
        <v>0</v>
      </c>
      <c r="P174" s="219">
        <v>1</v>
      </c>
      <c r="Q174" s="221">
        <v>1</v>
      </c>
      <c r="R174" s="223">
        <v>1</v>
      </c>
      <c r="S174" s="221">
        <v>1</v>
      </c>
      <c r="T174" s="217">
        <v>1</v>
      </c>
      <c r="U174" s="104" t="s">
        <v>678</v>
      </c>
      <c r="V174" s="178" t="str">
        <f t="shared" si="25"/>
        <v>ü</v>
      </c>
      <c r="W174" s="178" t="str">
        <f t="shared" si="26"/>
        <v/>
      </c>
      <c r="X174" s="178" t="str">
        <f t="shared" si="27"/>
        <v/>
      </c>
      <c r="Y174" s="178" t="str">
        <f t="shared" si="28"/>
        <v/>
      </c>
    </row>
    <row r="175" spans="1:25" s="49" customFormat="1" ht="14.25">
      <c r="A175" s="176">
        <f t="shared" si="29"/>
        <v>168</v>
      </c>
      <c r="B175" s="176">
        <v>4</v>
      </c>
      <c r="C175" s="96"/>
      <c r="D175" s="289" t="s">
        <v>1318</v>
      </c>
      <c r="E175" s="280">
        <v>1000000</v>
      </c>
      <c r="F175" s="248" t="s">
        <v>1658</v>
      </c>
      <c r="G175" s="250">
        <v>0</v>
      </c>
      <c r="H175" s="250">
        <v>0</v>
      </c>
      <c r="I175" s="250">
        <v>0</v>
      </c>
      <c r="J175" s="250">
        <v>0</v>
      </c>
      <c r="K175" s="252">
        <v>0</v>
      </c>
      <c r="L175" s="281">
        <v>0</v>
      </c>
      <c r="M175" s="250">
        <v>0</v>
      </c>
      <c r="N175" s="252">
        <v>0</v>
      </c>
      <c r="O175" s="281">
        <v>0</v>
      </c>
      <c r="P175" s="250">
        <v>0</v>
      </c>
      <c r="Q175" s="252">
        <v>0</v>
      </c>
      <c r="R175" s="281">
        <v>0</v>
      </c>
      <c r="S175" s="252">
        <v>0</v>
      </c>
      <c r="T175" s="248">
        <v>0</v>
      </c>
      <c r="U175" s="148" t="s">
        <v>183</v>
      </c>
      <c r="V175" s="178" t="str">
        <f t="shared" si="25"/>
        <v/>
      </c>
      <c r="W175" s="178" t="str">
        <f t="shared" si="26"/>
        <v/>
      </c>
      <c r="X175" s="178" t="str">
        <f t="shared" si="27"/>
        <v/>
      </c>
      <c r="Y175" s="178" t="str">
        <f t="shared" si="28"/>
        <v>ü</v>
      </c>
    </row>
    <row r="176" spans="1:25" s="49" customFormat="1" ht="28.5">
      <c r="A176" s="176">
        <f t="shared" si="29"/>
        <v>169</v>
      </c>
      <c r="B176" s="176">
        <v>4</v>
      </c>
      <c r="C176" s="96"/>
      <c r="D176" s="283" t="s">
        <v>1319</v>
      </c>
      <c r="E176" s="278">
        <v>1667000</v>
      </c>
      <c r="F176" s="217" t="s">
        <v>1659</v>
      </c>
      <c r="G176" s="218">
        <v>1</v>
      </c>
      <c r="H176" s="219">
        <v>1</v>
      </c>
      <c r="I176" s="219">
        <v>0</v>
      </c>
      <c r="J176" s="219">
        <v>0</v>
      </c>
      <c r="K176" s="219">
        <v>0</v>
      </c>
      <c r="L176" s="218">
        <v>1</v>
      </c>
      <c r="M176" s="219">
        <v>1</v>
      </c>
      <c r="N176" s="220">
        <v>1</v>
      </c>
      <c r="O176" s="218">
        <v>0</v>
      </c>
      <c r="P176" s="219">
        <v>1</v>
      </c>
      <c r="Q176" s="221">
        <v>1</v>
      </c>
      <c r="R176" s="223">
        <v>1</v>
      </c>
      <c r="S176" s="221">
        <v>1</v>
      </c>
      <c r="T176" s="217">
        <v>1</v>
      </c>
      <c r="U176" s="104" t="s">
        <v>305</v>
      </c>
      <c r="V176" s="178" t="str">
        <f t="shared" si="25"/>
        <v>ü</v>
      </c>
      <c r="W176" s="178" t="str">
        <f t="shared" si="26"/>
        <v/>
      </c>
      <c r="X176" s="178" t="str">
        <f t="shared" si="27"/>
        <v/>
      </c>
      <c r="Y176" s="178" t="str">
        <f t="shared" si="28"/>
        <v/>
      </c>
    </row>
    <row r="177" spans="1:25" s="49" customFormat="1" ht="28.5">
      <c r="A177" s="176">
        <f t="shared" si="29"/>
        <v>170</v>
      </c>
      <c r="B177" s="176">
        <v>4</v>
      </c>
      <c r="C177" s="96"/>
      <c r="D177" s="283" t="s">
        <v>1320</v>
      </c>
      <c r="E177" s="278">
        <v>1266000</v>
      </c>
      <c r="F177" s="217" t="s">
        <v>1659</v>
      </c>
      <c r="G177" s="218">
        <v>1</v>
      </c>
      <c r="H177" s="219">
        <v>1</v>
      </c>
      <c r="I177" s="219">
        <v>0</v>
      </c>
      <c r="J177" s="219">
        <v>0</v>
      </c>
      <c r="K177" s="219">
        <v>0</v>
      </c>
      <c r="L177" s="218">
        <v>1</v>
      </c>
      <c r="M177" s="219">
        <v>1</v>
      </c>
      <c r="N177" s="220">
        <v>1</v>
      </c>
      <c r="O177" s="218">
        <v>0</v>
      </c>
      <c r="P177" s="219">
        <v>1</v>
      </c>
      <c r="Q177" s="221">
        <v>1</v>
      </c>
      <c r="R177" s="223">
        <v>1</v>
      </c>
      <c r="S177" s="221">
        <v>1</v>
      </c>
      <c r="T177" s="217">
        <v>1</v>
      </c>
      <c r="U177" s="104" t="s">
        <v>305</v>
      </c>
      <c r="V177" s="178" t="str">
        <f t="shared" si="25"/>
        <v>ü</v>
      </c>
      <c r="W177" s="178" t="str">
        <f t="shared" si="26"/>
        <v/>
      </c>
      <c r="X177" s="178" t="str">
        <f t="shared" si="27"/>
        <v/>
      </c>
      <c r="Y177" s="178" t="str">
        <f t="shared" si="28"/>
        <v/>
      </c>
    </row>
    <row r="178" spans="1:25" s="49" customFormat="1" ht="28.5">
      <c r="A178" s="176">
        <f t="shared" si="29"/>
        <v>171</v>
      </c>
      <c r="B178" s="176">
        <v>4</v>
      </c>
      <c r="C178" s="96"/>
      <c r="D178" s="283" t="s">
        <v>1321</v>
      </c>
      <c r="E178" s="278">
        <v>767000</v>
      </c>
      <c r="F178" s="217" t="s">
        <v>1659</v>
      </c>
      <c r="G178" s="218">
        <v>1</v>
      </c>
      <c r="H178" s="219">
        <v>1</v>
      </c>
      <c r="I178" s="219">
        <v>0</v>
      </c>
      <c r="J178" s="219">
        <v>0</v>
      </c>
      <c r="K178" s="219">
        <v>0</v>
      </c>
      <c r="L178" s="218">
        <v>1</v>
      </c>
      <c r="M178" s="219">
        <v>1</v>
      </c>
      <c r="N178" s="220">
        <v>1</v>
      </c>
      <c r="O178" s="218">
        <v>0</v>
      </c>
      <c r="P178" s="219">
        <v>1</v>
      </c>
      <c r="Q178" s="221">
        <v>1</v>
      </c>
      <c r="R178" s="223">
        <v>1</v>
      </c>
      <c r="S178" s="221">
        <v>1</v>
      </c>
      <c r="T178" s="217">
        <v>1</v>
      </c>
      <c r="U178" s="104" t="s">
        <v>305</v>
      </c>
      <c r="V178" s="178" t="str">
        <f t="shared" si="25"/>
        <v>ü</v>
      </c>
      <c r="W178" s="178" t="str">
        <f t="shared" si="26"/>
        <v/>
      </c>
      <c r="X178" s="178" t="str">
        <f t="shared" si="27"/>
        <v/>
      </c>
      <c r="Y178" s="178" t="str">
        <f t="shared" si="28"/>
        <v/>
      </c>
    </row>
    <row r="179" spans="1:25" s="49" customFormat="1" ht="28.5">
      <c r="A179" s="176">
        <f t="shared" si="29"/>
        <v>172</v>
      </c>
      <c r="B179" s="176">
        <v>4</v>
      </c>
      <c r="C179" s="96"/>
      <c r="D179" s="283" t="s">
        <v>1322</v>
      </c>
      <c r="E179" s="278">
        <v>282400</v>
      </c>
      <c r="F179" s="217" t="s">
        <v>380</v>
      </c>
      <c r="G179" s="218">
        <v>1</v>
      </c>
      <c r="H179" s="219">
        <v>1</v>
      </c>
      <c r="I179" s="219">
        <v>1</v>
      </c>
      <c r="J179" s="219">
        <v>0</v>
      </c>
      <c r="K179" s="219">
        <v>0</v>
      </c>
      <c r="L179" s="218">
        <v>1</v>
      </c>
      <c r="M179" s="219">
        <v>1</v>
      </c>
      <c r="N179" s="220">
        <v>1</v>
      </c>
      <c r="O179" s="218">
        <v>0</v>
      </c>
      <c r="P179" s="219">
        <v>1</v>
      </c>
      <c r="Q179" s="221">
        <v>1</v>
      </c>
      <c r="R179" s="223">
        <v>1</v>
      </c>
      <c r="S179" s="279">
        <v>1</v>
      </c>
      <c r="T179" s="217">
        <v>0</v>
      </c>
      <c r="U179" s="104" t="s">
        <v>381</v>
      </c>
      <c r="V179" s="178" t="str">
        <f t="shared" si="25"/>
        <v/>
      </c>
      <c r="W179" s="178" t="str">
        <f t="shared" si="26"/>
        <v/>
      </c>
      <c r="X179" s="178" t="str">
        <f t="shared" si="27"/>
        <v>ü</v>
      </c>
      <c r="Y179" s="178" t="str">
        <f t="shared" si="28"/>
        <v/>
      </c>
    </row>
    <row r="180" spans="1:25" s="49" customFormat="1" ht="28.5">
      <c r="A180" s="176">
        <f t="shared" si="29"/>
        <v>173</v>
      </c>
      <c r="B180" s="176">
        <v>4</v>
      </c>
      <c r="C180" s="96"/>
      <c r="D180" s="283" t="s">
        <v>1323</v>
      </c>
      <c r="E180" s="278">
        <v>697600</v>
      </c>
      <c r="F180" s="217" t="s">
        <v>1659</v>
      </c>
      <c r="G180" s="218">
        <v>1</v>
      </c>
      <c r="H180" s="219">
        <v>1</v>
      </c>
      <c r="I180" s="219">
        <v>0</v>
      </c>
      <c r="J180" s="219">
        <v>0</v>
      </c>
      <c r="K180" s="219">
        <v>0</v>
      </c>
      <c r="L180" s="218">
        <v>1</v>
      </c>
      <c r="M180" s="219">
        <v>1</v>
      </c>
      <c r="N180" s="220">
        <v>1</v>
      </c>
      <c r="O180" s="218">
        <v>0</v>
      </c>
      <c r="P180" s="219">
        <v>1</v>
      </c>
      <c r="Q180" s="221">
        <v>1</v>
      </c>
      <c r="R180" s="223">
        <v>1</v>
      </c>
      <c r="S180" s="221">
        <v>1</v>
      </c>
      <c r="T180" s="217">
        <v>1</v>
      </c>
      <c r="U180" s="104" t="s">
        <v>305</v>
      </c>
      <c r="V180" s="178" t="str">
        <f t="shared" si="25"/>
        <v>ü</v>
      </c>
      <c r="W180" s="178" t="str">
        <f t="shared" si="26"/>
        <v/>
      </c>
      <c r="X180" s="178" t="str">
        <f t="shared" si="27"/>
        <v/>
      </c>
      <c r="Y180" s="178" t="str">
        <f t="shared" si="28"/>
        <v/>
      </c>
    </row>
    <row r="181" spans="1:25" s="49" customFormat="1" ht="28.5">
      <c r="A181" s="176">
        <f t="shared" si="29"/>
        <v>174</v>
      </c>
      <c r="B181" s="176">
        <v>4</v>
      </c>
      <c r="C181" s="96"/>
      <c r="D181" s="283" t="s">
        <v>1324</v>
      </c>
      <c r="E181" s="278">
        <v>1212000</v>
      </c>
      <c r="F181" s="217" t="s">
        <v>1659</v>
      </c>
      <c r="G181" s="218">
        <v>1</v>
      </c>
      <c r="H181" s="219">
        <v>1</v>
      </c>
      <c r="I181" s="219">
        <v>0</v>
      </c>
      <c r="J181" s="219">
        <v>0</v>
      </c>
      <c r="K181" s="219">
        <v>0</v>
      </c>
      <c r="L181" s="218">
        <v>1</v>
      </c>
      <c r="M181" s="219">
        <v>1</v>
      </c>
      <c r="N181" s="220">
        <v>1</v>
      </c>
      <c r="O181" s="218">
        <v>0</v>
      </c>
      <c r="P181" s="219">
        <v>1</v>
      </c>
      <c r="Q181" s="221">
        <v>1</v>
      </c>
      <c r="R181" s="223">
        <v>1</v>
      </c>
      <c r="S181" s="221">
        <v>1</v>
      </c>
      <c r="T181" s="217">
        <v>1</v>
      </c>
      <c r="U181" s="254" t="s">
        <v>93</v>
      </c>
      <c r="V181" s="178" t="str">
        <f t="shared" si="25"/>
        <v>ü</v>
      </c>
      <c r="W181" s="178" t="str">
        <f t="shared" si="26"/>
        <v/>
      </c>
      <c r="X181" s="178" t="str">
        <f t="shared" si="27"/>
        <v/>
      </c>
      <c r="Y181" s="178" t="str">
        <f t="shared" si="28"/>
        <v/>
      </c>
    </row>
    <row r="182" spans="1:25" s="49" customFormat="1" ht="14.25">
      <c r="A182" s="176">
        <f t="shared" si="29"/>
        <v>175</v>
      </c>
      <c r="B182" s="176">
        <v>4</v>
      </c>
      <c r="C182" s="96"/>
      <c r="D182" s="283" t="s">
        <v>1325</v>
      </c>
      <c r="E182" s="278">
        <v>400000</v>
      </c>
      <c r="F182" s="217" t="s">
        <v>1658</v>
      </c>
      <c r="G182" s="218">
        <v>1</v>
      </c>
      <c r="H182" s="219">
        <v>0</v>
      </c>
      <c r="I182" s="219">
        <v>0</v>
      </c>
      <c r="J182" s="219">
        <v>0</v>
      </c>
      <c r="K182" s="220">
        <v>0</v>
      </c>
      <c r="L182" s="218">
        <v>1</v>
      </c>
      <c r="M182" s="219">
        <v>1</v>
      </c>
      <c r="N182" s="220">
        <v>1</v>
      </c>
      <c r="O182" s="218">
        <v>0</v>
      </c>
      <c r="P182" s="219">
        <v>1</v>
      </c>
      <c r="Q182" s="220">
        <v>1</v>
      </c>
      <c r="R182" s="218">
        <v>0</v>
      </c>
      <c r="S182" s="221">
        <v>0</v>
      </c>
      <c r="T182" s="217">
        <v>0</v>
      </c>
      <c r="U182" s="104" t="s">
        <v>94</v>
      </c>
      <c r="V182" s="178" t="str">
        <f t="shared" si="25"/>
        <v/>
      </c>
      <c r="W182" s="178" t="str">
        <f t="shared" si="26"/>
        <v/>
      </c>
      <c r="X182" s="178" t="str">
        <f t="shared" si="27"/>
        <v/>
      </c>
      <c r="Y182" s="178" t="str">
        <f t="shared" si="28"/>
        <v>ü</v>
      </c>
    </row>
    <row r="183" spans="1:25" s="49" customFormat="1" ht="14.25">
      <c r="A183" s="176">
        <f t="shared" si="29"/>
        <v>176</v>
      </c>
      <c r="B183" s="176">
        <v>4</v>
      </c>
      <c r="C183" s="96"/>
      <c r="D183" s="283" t="s">
        <v>1576</v>
      </c>
      <c r="E183" s="278">
        <v>1000000</v>
      </c>
      <c r="F183" s="217" t="s">
        <v>1659</v>
      </c>
      <c r="G183" s="218">
        <v>1</v>
      </c>
      <c r="H183" s="219">
        <v>1</v>
      </c>
      <c r="I183" s="219">
        <v>1</v>
      </c>
      <c r="J183" s="219">
        <v>0</v>
      </c>
      <c r="K183" s="219">
        <v>0</v>
      </c>
      <c r="L183" s="218">
        <v>1</v>
      </c>
      <c r="M183" s="219">
        <v>1</v>
      </c>
      <c r="N183" s="220">
        <v>1</v>
      </c>
      <c r="O183" s="218">
        <v>0</v>
      </c>
      <c r="P183" s="219">
        <v>1</v>
      </c>
      <c r="Q183" s="221">
        <v>1</v>
      </c>
      <c r="R183" s="223">
        <v>1</v>
      </c>
      <c r="S183" s="221">
        <v>1</v>
      </c>
      <c r="T183" s="217">
        <v>1</v>
      </c>
      <c r="U183" s="104" t="s">
        <v>95</v>
      </c>
      <c r="V183" s="178" t="str">
        <f t="shared" si="25"/>
        <v>ü</v>
      </c>
      <c r="W183" s="178" t="str">
        <f t="shared" si="26"/>
        <v/>
      </c>
      <c r="X183" s="178" t="str">
        <f t="shared" si="27"/>
        <v/>
      </c>
      <c r="Y183" s="178" t="str">
        <f t="shared" si="28"/>
        <v/>
      </c>
    </row>
    <row r="184" spans="1:25" s="49" customFormat="1" ht="28.5">
      <c r="A184" s="176">
        <f t="shared" si="29"/>
        <v>177</v>
      </c>
      <c r="B184" s="176">
        <v>4</v>
      </c>
      <c r="C184" s="96"/>
      <c r="D184" s="283" t="s">
        <v>1577</v>
      </c>
      <c r="E184" s="278">
        <v>1306120</v>
      </c>
      <c r="F184" s="217" t="s">
        <v>1658</v>
      </c>
      <c r="G184" s="218">
        <v>1</v>
      </c>
      <c r="H184" s="219">
        <v>0</v>
      </c>
      <c r="I184" s="219">
        <v>0</v>
      </c>
      <c r="J184" s="219">
        <v>0</v>
      </c>
      <c r="K184" s="220">
        <v>0</v>
      </c>
      <c r="L184" s="218">
        <v>1</v>
      </c>
      <c r="M184" s="219">
        <v>1</v>
      </c>
      <c r="N184" s="220">
        <v>1</v>
      </c>
      <c r="O184" s="218">
        <v>0</v>
      </c>
      <c r="P184" s="219">
        <v>1</v>
      </c>
      <c r="Q184" s="220">
        <v>1</v>
      </c>
      <c r="R184" s="218">
        <v>0</v>
      </c>
      <c r="S184" s="221">
        <v>0</v>
      </c>
      <c r="T184" s="217">
        <v>0</v>
      </c>
      <c r="U184" s="104" t="s">
        <v>96</v>
      </c>
      <c r="V184" s="178" t="str">
        <f t="shared" si="25"/>
        <v/>
      </c>
      <c r="W184" s="178" t="str">
        <f t="shared" si="26"/>
        <v/>
      </c>
      <c r="X184" s="178" t="str">
        <f t="shared" si="27"/>
        <v/>
      </c>
      <c r="Y184" s="178" t="str">
        <f t="shared" si="28"/>
        <v>ü</v>
      </c>
    </row>
    <row r="185" spans="1:25" s="49" customFormat="1" ht="28.5">
      <c r="A185" s="176">
        <f t="shared" si="29"/>
        <v>178</v>
      </c>
      <c r="B185" s="176">
        <v>4</v>
      </c>
      <c r="C185" s="96"/>
      <c r="D185" s="283" t="s">
        <v>1578</v>
      </c>
      <c r="E185" s="278">
        <v>800000</v>
      </c>
      <c r="F185" s="217" t="s">
        <v>1658</v>
      </c>
      <c r="G185" s="218">
        <v>1</v>
      </c>
      <c r="H185" s="219">
        <v>0</v>
      </c>
      <c r="I185" s="219">
        <v>0</v>
      </c>
      <c r="J185" s="219">
        <v>0</v>
      </c>
      <c r="K185" s="220">
        <v>0</v>
      </c>
      <c r="L185" s="218">
        <v>1</v>
      </c>
      <c r="M185" s="219">
        <v>1</v>
      </c>
      <c r="N185" s="220">
        <v>1</v>
      </c>
      <c r="O185" s="218">
        <v>0</v>
      </c>
      <c r="P185" s="219">
        <v>1</v>
      </c>
      <c r="Q185" s="220">
        <v>1</v>
      </c>
      <c r="R185" s="218">
        <v>0</v>
      </c>
      <c r="S185" s="221">
        <v>0</v>
      </c>
      <c r="T185" s="217">
        <v>0</v>
      </c>
      <c r="U185" s="104" t="s">
        <v>1655</v>
      </c>
      <c r="V185" s="178" t="str">
        <f t="shared" si="25"/>
        <v/>
      </c>
      <c r="W185" s="178" t="str">
        <f t="shared" si="26"/>
        <v/>
      </c>
      <c r="X185" s="178" t="str">
        <f t="shared" si="27"/>
        <v/>
      </c>
      <c r="Y185" s="178" t="str">
        <f t="shared" si="28"/>
        <v>ü</v>
      </c>
    </row>
    <row r="186" spans="1:25" s="49" customFormat="1" ht="14.25">
      <c r="A186" s="176">
        <f t="shared" si="29"/>
        <v>179</v>
      </c>
      <c r="B186" s="176">
        <v>4</v>
      </c>
      <c r="C186" s="96"/>
      <c r="D186" s="283" t="s">
        <v>1579</v>
      </c>
      <c r="E186" s="278">
        <v>1940300</v>
      </c>
      <c r="F186" s="217" t="s">
        <v>1659</v>
      </c>
      <c r="G186" s="218">
        <v>1</v>
      </c>
      <c r="H186" s="219">
        <v>1</v>
      </c>
      <c r="I186" s="219">
        <v>0</v>
      </c>
      <c r="J186" s="219">
        <v>0</v>
      </c>
      <c r="K186" s="219">
        <v>0</v>
      </c>
      <c r="L186" s="218">
        <v>1</v>
      </c>
      <c r="M186" s="219">
        <v>1</v>
      </c>
      <c r="N186" s="220">
        <v>1</v>
      </c>
      <c r="O186" s="218">
        <v>0</v>
      </c>
      <c r="P186" s="219">
        <v>1</v>
      </c>
      <c r="Q186" s="221">
        <v>1</v>
      </c>
      <c r="R186" s="223">
        <v>1</v>
      </c>
      <c r="S186" s="279">
        <v>1</v>
      </c>
      <c r="T186" s="217">
        <v>1</v>
      </c>
      <c r="U186" s="104" t="s">
        <v>379</v>
      </c>
      <c r="V186" s="178" t="str">
        <f t="shared" si="25"/>
        <v>ü</v>
      </c>
      <c r="W186" s="178" t="str">
        <f t="shared" si="26"/>
        <v/>
      </c>
      <c r="X186" s="178" t="str">
        <f t="shared" si="27"/>
        <v/>
      </c>
      <c r="Y186" s="178" t="str">
        <f t="shared" si="28"/>
        <v/>
      </c>
    </row>
    <row r="187" spans="1:25" s="49" customFormat="1" ht="14.25">
      <c r="A187" s="176">
        <f t="shared" si="29"/>
        <v>180</v>
      </c>
      <c r="B187" s="176">
        <v>4</v>
      </c>
      <c r="C187" s="96"/>
      <c r="D187" s="283" t="s">
        <v>1580</v>
      </c>
      <c r="E187" s="278">
        <v>550000</v>
      </c>
      <c r="F187" s="217" t="s">
        <v>1658</v>
      </c>
      <c r="G187" s="218">
        <v>1</v>
      </c>
      <c r="H187" s="219">
        <v>0</v>
      </c>
      <c r="I187" s="219">
        <v>0</v>
      </c>
      <c r="J187" s="219">
        <v>0</v>
      </c>
      <c r="K187" s="220">
        <v>0</v>
      </c>
      <c r="L187" s="218">
        <v>1</v>
      </c>
      <c r="M187" s="219">
        <v>1</v>
      </c>
      <c r="N187" s="220">
        <v>1</v>
      </c>
      <c r="O187" s="218">
        <v>0</v>
      </c>
      <c r="P187" s="219">
        <v>1</v>
      </c>
      <c r="Q187" s="220">
        <v>1</v>
      </c>
      <c r="R187" s="218">
        <v>0</v>
      </c>
      <c r="S187" s="221">
        <v>0</v>
      </c>
      <c r="T187" s="217">
        <v>0</v>
      </c>
      <c r="U187" s="104" t="s">
        <v>100</v>
      </c>
      <c r="V187" s="178" t="str">
        <f t="shared" si="25"/>
        <v/>
      </c>
      <c r="W187" s="178" t="str">
        <f t="shared" si="26"/>
        <v/>
      </c>
      <c r="X187" s="178" t="str">
        <f t="shared" si="27"/>
        <v/>
      </c>
      <c r="Y187" s="178" t="str">
        <f t="shared" si="28"/>
        <v>ü</v>
      </c>
    </row>
    <row r="188" spans="1:25" s="49" customFormat="1" ht="28.5">
      <c r="A188" s="176">
        <f t="shared" si="29"/>
        <v>181</v>
      </c>
      <c r="B188" s="176">
        <v>4</v>
      </c>
      <c r="C188" s="96"/>
      <c r="D188" s="289" t="s">
        <v>1581</v>
      </c>
      <c r="E188" s="280">
        <v>1000000</v>
      </c>
      <c r="F188" s="248" t="s">
        <v>1658</v>
      </c>
      <c r="G188" s="250">
        <v>0</v>
      </c>
      <c r="H188" s="250">
        <v>0</v>
      </c>
      <c r="I188" s="250">
        <v>0</v>
      </c>
      <c r="J188" s="250">
        <v>0</v>
      </c>
      <c r="K188" s="252">
        <v>0</v>
      </c>
      <c r="L188" s="281">
        <v>0</v>
      </c>
      <c r="M188" s="250">
        <v>0</v>
      </c>
      <c r="N188" s="252">
        <v>0</v>
      </c>
      <c r="O188" s="281">
        <v>0</v>
      </c>
      <c r="P188" s="250">
        <v>0</v>
      </c>
      <c r="Q188" s="252">
        <v>0</v>
      </c>
      <c r="R188" s="281">
        <v>0</v>
      </c>
      <c r="S188" s="252">
        <v>0</v>
      </c>
      <c r="T188" s="248">
        <v>0</v>
      </c>
      <c r="U188" s="148" t="s">
        <v>183</v>
      </c>
      <c r="V188" s="178" t="str">
        <f t="shared" si="25"/>
        <v/>
      </c>
      <c r="W188" s="178" t="str">
        <f t="shared" si="26"/>
        <v/>
      </c>
      <c r="X188" s="178" t="str">
        <f t="shared" si="27"/>
        <v/>
      </c>
      <c r="Y188" s="178" t="str">
        <f t="shared" si="28"/>
        <v>ü</v>
      </c>
    </row>
    <row r="189" spans="1:25" s="49" customFormat="1" ht="14.25">
      <c r="A189" s="176">
        <f t="shared" si="29"/>
        <v>182</v>
      </c>
      <c r="B189" s="176">
        <v>4</v>
      </c>
      <c r="C189" s="96"/>
      <c r="D189" s="283" t="s">
        <v>1582</v>
      </c>
      <c r="E189" s="278">
        <v>210000</v>
      </c>
      <c r="F189" s="217" t="s">
        <v>1658</v>
      </c>
      <c r="G189" s="218">
        <v>1</v>
      </c>
      <c r="H189" s="219">
        <v>0</v>
      </c>
      <c r="I189" s="219">
        <v>0</v>
      </c>
      <c r="J189" s="219">
        <v>0</v>
      </c>
      <c r="K189" s="220">
        <v>0</v>
      </c>
      <c r="L189" s="218">
        <v>1</v>
      </c>
      <c r="M189" s="219">
        <v>1</v>
      </c>
      <c r="N189" s="220">
        <v>1</v>
      </c>
      <c r="O189" s="218">
        <v>0</v>
      </c>
      <c r="P189" s="219">
        <v>1</v>
      </c>
      <c r="Q189" s="220">
        <v>1</v>
      </c>
      <c r="R189" s="218">
        <v>0</v>
      </c>
      <c r="S189" s="221">
        <v>0</v>
      </c>
      <c r="T189" s="217">
        <v>0</v>
      </c>
      <c r="U189" s="104" t="s">
        <v>1655</v>
      </c>
      <c r="V189" s="178" t="str">
        <f t="shared" si="25"/>
        <v/>
      </c>
      <c r="W189" s="178" t="str">
        <f t="shared" si="26"/>
        <v/>
      </c>
      <c r="X189" s="178" t="str">
        <f t="shared" si="27"/>
        <v/>
      </c>
      <c r="Y189" s="178" t="str">
        <f t="shared" si="28"/>
        <v>ü</v>
      </c>
    </row>
    <row r="190" spans="1:25" s="49" customFormat="1" ht="28.5">
      <c r="A190" s="176">
        <f t="shared" si="29"/>
        <v>183</v>
      </c>
      <c r="B190" s="176">
        <v>4</v>
      </c>
      <c r="C190" s="96"/>
      <c r="D190" s="289" t="s">
        <v>1583</v>
      </c>
      <c r="E190" s="280">
        <v>210000</v>
      </c>
      <c r="F190" s="248" t="s">
        <v>1658</v>
      </c>
      <c r="G190" s="250">
        <v>0</v>
      </c>
      <c r="H190" s="250">
        <v>0</v>
      </c>
      <c r="I190" s="250">
        <v>0</v>
      </c>
      <c r="J190" s="250">
        <v>0</v>
      </c>
      <c r="K190" s="252">
        <v>0</v>
      </c>
      <c r="L190" s="281">
        <v>0</v>
      </c>
      <c r="M190" s="250">
        <v>0</v>
      </c>
      <c r="N190" s="252">
        <v>0</v>
      </c>
      <c r="O190" s="281">
        <v>0</v>
      </c>
      <c r="P190" s="250">
        <v>0</v>
      </c>
      <c r="Q190" s="252">
        <v>0</v>
      </c>
      <c r="R190" s="281">
        <v>0</v>
      </c>
      <c r="S190" s="252">
        <v>0</v>
      </c>
      <c r="T190" s="248">
        <v>0</v>
      </c>
      <c r="U190" s="148" t="s">
        <v>183</v>
      </c>
      <c r="V190" s="178" t="str">
        <f t="shared" si="25"/>
        <v/>
      </c>
      <c r="W190" s="178" t="str">
        <f t="shared" si="26"/>
        <v/>
      </c>
      <c r="X190" s="178" t="str">
        <f t="shared" si="27"/>
        <v/>
      </c>
      <c r="Y190" s="178" t="str">
        <f t="shared" si="28"/>
        <v>ü</v>
      </c>
    </row>
    <row r="191" spans="1:25" s="49" customFormat="1" ht="28.5">
      <c r="A191" s="176">
        <f t="shared" si="29"/>
        <v>184</v>
      </c>
      <c r="B191" s="176">
        <v>4</v>
      </c>
      <c r="C191" s="96"/>
      <c r="D191" s="283" t="s">
        <v>1284</v>
      </c>
      <c r="E191" s="278">
        <v>3000000</v>
      </c>
      <c r="F191" s="217" t="s">
        <v>1659</v>
      </c>
      <c r="G191" s="218">
        <v>1</v>
      </c>
      <c r="H191" s="219">
        <v>1</v>
      </c>
      <c r="I191" s="219">
        <v>1</v>
      </c>
      <c r="J191" s="219">
        <v>0</v>
      </c>
      <c r="K191" s="219">
        <v>0</v>
      </c>
      <c r="L191" s="218">
        <v>1</v>
      </c>
      <c r="M191" s="219">
        <v>1</v>
      </c>
      <c r="N191" s="220">
        <v>1</v>
      </c>
      <c r="O191" s="218">
        <v>0</v>
      </c>
      <c r="P191" s="219">
        <v>1</v>
      </c>
      <c r="Q191" s="221">
        <v>1</v>
      </c>
      <c r="R191" s="223">
        <v>1</v>
      </c>
      <c r="S191" s="221">
        <v>1</v>
      </c>
      <c r="T191" s="217">
        <v>1</v>
      </c>
      <c r="U191" s="104" t="s">
        <v>1285</v>
      </c>
      <c r="V191" s="178" t="str">
        <f t="shared" si="25"/>
        <v>ü</v>
      </c>
      <c r="W191" s="178" t="str">
        <f t="shared" si="26"/>
        <v/>
      </c>
      <c r="X191" s="178" t="str">
        <f t="shared" si="27"/>
        <v/>
      </c>
      <c r="Y191" s="178" t="str">
        <f t="shared" si="28"/>
        <v/>
      </c>
    </row>
    <row r="192" spans="1:25" s="49" customFormat="1" ht="28.5">
      <c r="A192" s="176">
        <f t="shared" si="29"/>
        <v>185</v>
      </c>
      <c r="B192" s="176">
        <v>4</v>
      </c>
      <c r="C192" s="96"/>
      <c r="D192" s="283" t="s">
        <v>1584</v>
      </c>
      <c r="E192" s="278">
        <v>332800</v>
      </c>
      <c r="F192" s="217" t="s">
        <v>380</v>
      </c>
      <c r="G192" s="218">
        <v>1</v>
      </c>
      <c r="H192" s="219">
        <v>1</v>
      </c>
      <c r="I192" s="219">
        <v>1</v>
      </c>
      <c r="J192" s="219">
        <v>0</v>
      </c>
      <c r="K192" s="219">
        <v>0</v>
      </c>
      <c r="L192" s="218">
        <v>1</v>
      </c>
      <c r="M192" s="219">
        <v>1</v>
      </c>
      <c r="N192" s="220">
        <v>1</v>
      </c>
      <c r="O192" s="218">
        <v>0</v>
      </c>
      <c r="P192" s="219">
        <v>1</v>
      </c>
      <c r="Q192" s="221">
        <v>1</v>
      </c>
      <c r="R192" s="223">
        <v>1</v>
      </c>
      <c r="S192" s="279">
        <v>1</v>
      </c>
      <c r="T192" s="217">
        <v>0</v>
      </c>
      <c r="U192" s="104" t="s">
        <v>381</v>
      </c>
      <c r="V192" s="178" t="str">
        <f t="shared" si="25"/>
        <v/>
      </c>
      <c r="W192" s="178" t="str">
        <f t="shared" si="26"/>
        <v/>
      </c>
      <c r="X192" s="178" t="str">
        <f t="shared" si="27"/>
        <v>ü</v>
      </c>
      <c r="Y192" s="178" t="str">
        <f t="shared" si="28"/>
        <v/>
      </c>
    </row>
    <row r="193" spans="1:25" s="49" customFormat="1" ht="28.5">
      <c r="A193" s="176">
        <f t="shared" si="29"/>
        <v>186</v>
      </c>
      <c r="B193" s="176">
        <v>4</v>
      </c>
      <c r="C193" s="96"/>
      <c r="D193" s="283" t="s">
        <v>1585</v>
      </c>
      <c r="E193" s="278">
        <v>1800000</v>
      </c>
      <c r="F193" s="241" t="s">
        <v>1659</v>
      </c>
      <c r="G193" s="242">
        <v>1</v>
      </c>
      <c r="H193" s="243">
        <v>1</v>
      </c>
      <c r="I193" s="243">
        <v>1</v>
      </c>
      <c r="J193" s="243">
        <v>0</v>
      </c>
      <c r="K193" s="243">
        <v>0</v>
      </c>
      <c r="L193" s="242">
        <v>1</v>
      </c>
      <c r="M193" s="243">
        <v>1</v>
      </c>
      <c r="N193" s="244">
        <v>1</v>
      </c>
      <c r="O193" s="242">
        <v>0</v>
      </c>
      <c r="P193" s="243">
        <v>1</v>
      </c>
      <c r="Q193" s="245">
        <v>1</v>
      </c>
      <c r="R193" s="246">
        <v>1</v>
      </c>
      <c r="S193" s="288">
        <v>1</v>
      </c>
      <c r="T193" s="241">
        <v>1</v>
      </c>
      <c r="U193" s="104" t="s">
        <v>1286</v>
      </c>
      <c r="V193" s="178" t="str">
        <f t="shared" si="25"/>
        <v>ü</v>
      </c>
      <c r="W193" s="178" t="str">
        <f t="shared" si="26"/>
        <v/>
      </c>
      <c r="X193" s="178" t="str">
        <f t="shared" si="27"/>
        <v/>
      </c>
      <c r="Y193" s="178" t="str">
        <f t="shared" si="28"/>
        <v/>
      </c>
    </row>
    <row r="194" spans="1:25" s="49" customFormat="1" ht="28.5">
      <c r="A194" s="176">
        <f t="shared" si="29"/>
        <v>187</v>
      </c>
      <c r="B194" s="176">
        <v>4</v>
      </c>
      <c r="C194" s="96"/>
      <c r="D194" s="283" t="s">
        <v>1586</v>
      </c>
      <c r="E194" s="278">
        <v>130000</v>
      </c>
      <c r="F194" s="217" t="s">
        <v>1658</v>
      </c>
      <c r="G194" s="218">
        <v>1</v>
      </c>
      <c r="H194" s="219">
        <v>0</v>
      </c>
      <c r="I194" s="219">
        <v>0</v>
      </c>
      <c r="J194" s="219">
        <v>0</v>
      </c>
      <c r="K194" s="220">
        <v>0</v>
      </c>
      <c r="L194" s="218">
        <v>1</v>
      </c>
      <c r="M194" s="219">
        <v>1</v>
      </c>
      <c r="N194" s="220">
        <v>1</v>
      </c>
      <c r="O194" s="218">
        <v>0</v>
      </c>
      <c r="P194" s="219">
        <v>1</v>
      </c>
      <c r="Q194" s="220">
        <v>1</v>
      </c>
      <c r="R194" s="218">
        <v>0</v>
      </c>
      <c r="S194" s="221">
        <v>0</v>
      </c>
      <c r="T194" s="217">
        <v>0</v>
      </c>
      <c r="U194" s="104" t="s">
        <v>1655</v>
      </c>
      <c r="V194" s="178" t="str">
        <f t="shared" si="25"/>
        <v/>
      </c>
      <c r="W194" s="178" t="str">
        <f t="shared" si="26"/>
        <v/>
      </c>
      <c r="X194" s="178" t="str">
        <f t="shared" si="27"/>
        <v/>
      </c>
      <c r="Y194" s="178" t="str">
        <f t="shared" si="28"/>
        <v>ü</v>
      </c>
    </row>
    <row r="195" spans="1:25" s="49" customFormat="1" ht="14.25">
      <c r="A195" s="176">
        <f t="shared" si="29"/>
        <v>188</v>
      </c>
      <c r="B195" s="176">
        <v>4</v>
      </c>
      <c r="C195" s="96"/>
      <c r="D195" s="283" t="s">
        <v>1587</v>
      </c>
      <c r="E195" s="278">
        <v>112000</v>
      </c>
      <c r="F195" s="217" t="s">
        <v>1658</v>
      </c>
      <c r="G195" s="218">
        <v>1</v>
      </c>
      <c r="H195" s="219">
        <v>0</v>
      </c>
      <c r="I195" s="219">
        <v>0</v>
      </c>
      <c r="J195" s="219">
        <v>0</v>
      </c>
      <c r="K195" s="220">
        <v>0</v>
      </c>
      <c r="L195" s="218">
        <v>1</v>
      </c>
      <c r="M195" s="219">
        <v>1</v>
      </c>
      <c r="N195" s="220">
        <v>1</v>
      </c>
      <c r="O195" s="218">
        <v>0</v>
      </c>
      <c r="P195" s="219">
        <v>1</v>
      </c>
      <c r="Q195" s="220">
        <v>1</v>
      </c>
      <c r="R195" s="218">
        <v>0</v>
      </c>
      <c r="S195" s="221">
        <v>0</v>
      </c>
      <c r="T195" s="217">
        <v>0</v>
      </c>
      <c r="U195" s="104" t="s">
        <v>1655</v>
      </c>
      <c r="V195" s="178" t="str">
        <f t="shared" si="25"/>
        <v/>
      </c>
      <c r="W195" s="178" t="str">
        <f t="shared" si="26"/>
        <v/>
      </c>
      <c r="X195" s="178" t="str">
        <f t="shared" si="27"/>
        <v/>
      </c>
      <c r="Y195" s="178" t="str">
        <f t="shared" si="28"/>
        <v>ü</v>
      </c>
    </row>
    <row r="196" spans="1:25" s="49" customFormat="1" ht="14.25">
      <c r="A196" s="176">
        <f t="shared" si="29"/>
        <v>189</v>
      </c>
      <c r="B196" s="176">
        <v>4</v>
      </c>
      <c r="C196" s="96"/>
      <c r="D196" s="289" t="s">
        <v>1588</v>
      </c>
      <c r="E196" s="280">
        <v>500000</v>
      </c>
      <c r="F196" s="248" t="s">
        <v>1658</v>
      </c>
      <c r="G196" s="250">
        <v>0</v>
      </c>
      <c r="H196" s="250">
        <v>0</v>
      </c>
      <c r="I196" s="250">
        <v>0</v>
      </c>
      <c r="J196" s="250">
        <v>0</v>
      </c>
      <c r="K196" s="252">
        <v>0</v>
      </c>
      <c r="L196" s="281">
        <v>0</v>
      </c>
      <c r="M196" s="250">
        <v>0</v>
      </c>
      <c r="N196" s="252">
        <v>0</v>
      </c>
      <c r="O196" s="281">
        <v>0</v>
      </c>
      <c r="P196" s="250">
        <v>0</v>
      </c>
      <c r="Q196" s="252">
        <v>0</v>
      </c>
      <c r="R196" s="281">
        <v>0</v>
      </c>
      <c r="S196" s="252">
        <v>0</v>
      </c>
      <c r="T196" s="248">
        <v>0</v>
      </c>
      <c r="U196" s="148" t="s">
        <v>183</v>
      </c>
      <c r="V196" s="178" t="str">
        <f t="shared" si="25"/>
        <v/>
      </c>
      <c r="W196" s="178" t="str">
        <f t="shared" si="26"/>
        <v/>
      </c>
      <c r="X196" s="178" t="str">
        <f t="shared" si="27"/>
        <v/>
      </c>
      <c r="Y196" s="178" t="str">
        <f t="shared" si="28"/>
        <v>ü</v>
      </c>
    </row>
    <row r="197" spans="1:25" s="49" customFormat="1" ht="28.5">
      <c r="A197" s="176">
        <f t="shared" si="29"/>
        <v>190</v>
      </c>
      <c r="B197" s="176">
        <v>4</v>
      </c>
      <c r="C197" s="96"/>
      <c r="D197" s="289" t="s">
        <v>1589</v>
      </c>
      <c r="E197" s="280">
        <v>70000</v>
      </c>
      <c r="F197" s="248" t="s">
        <v>1658</v>
      </c>
      <c r="G197" s="250">
        <v>0</v>
      </c>
      <c r="H197" s="250">
        <v>0</v>
      </c>
      <c r="I197" s="250">
        <v>0</v>
      </c>
      <c r="J197" s="250">
        <v>0</v>
      </c>
      <c r="K197" s="252">
        <v>0</v>
      </c>
      <c r="L197" s="281">
        <v>0</v>
      </c>
      <c r="M197" s="250">
        <v>0</v>
      </c>
      <c r="N197" s="252">
        <v>0</v>
      </c>
      <c r="O197" s="281">
        <v>0</v>
      </c>
      <c r="P197" s="250">
        <v>0</v>
      </c>
      <c r="Q197" s="252">
        <v>0</v>
      </c>
      <c r="R197" s="281">
        <v>0</v>
      </c>
      <c r="S197" s="252">
        <v>0</v>
      </c>
      <c r="T197" s="248">
        <v>0</v>
      </c>
      <c r="U197" s="148" t="s">
        <v>183</v>
      </c>
      <c r="V197" s="178" t="str">
        <f t="shared" si="25"/>
        <v/>
      </c>
      <c r="W197" s="178" t="str">
        <f t="shared" si="26"/>
        <v/>
      </c>
      <c r="X197" s="178" t="str">
        <f t="shared" si="27"/>
        <v/>
      </c>
      <c r="Y197" s="178" t="str">
        <f t="shared" si="28"/>
        <v>ü</v>
      </c>
    </row>
    <row r="198" spans="1:25" s="49" customFormat="1" ht="28.5">
      <c r="A198" s="176">
        <f t="shared" si="29"/>
        <v>191</v>
      </c>
      <c r="B198" s="176">
        <v>4</v>
      </c>
      <c r="C198" s="96"/>
      <c r="D198" s="289" t="s">
        <v>1590</v>
      </c>
      <c r="E198" s="280">
        <v>80000</v>
      </c>
      <c r="F198" s="248" t="s">
        <v>1658</v>
      </c>
      <c r="G198" s="250">
        <v>0</v>
      </c>
      <c r="H198" s="250">
        <v>0</v>
      </c>
      <c r="I198" s="250">
        <v>0</v>
      </c>
      <c r="J198" s="250">
        <v>0</v>
      </c>
      <c r="K198" s="252">
        <v>0</v>
      </c>
      <c r="L198" s="281">
        <v>0</v>
      </c>
      <c r="M198" s="250">
        <v>0</v>
      </c>
      <c r="N198" s="252">
        <v>0</v>
      </c>
      <c r="O198" s="281">
        <v>0</v>
      </c>
      <c r="P198" s="250">
        <v>0</v>
      </c>
      <c r="Q198" s="252">
        <v>0</v>
      </c>
      <c r="R198" s="281">
        <v>0</v>
      </c>
      <c r="S198" s="252">
        <v>0</v>
      </c>
      <c r="T198" s="248">
        <v>0</v>
      </c>
      <c r="U198" s="148" t="s">
        <v>183</v>
      </c>
      <c r="V198" s="178" t="str">
        <f t="shared" si="25"/>
        <v/>
      </c>
      <c r="W198" s="178" t="str">
        <f t="shared" si="26"/>
        <v/>
      </c>
      <c r="X198" s="178" t="str">
        <f t="shared" si="27"/>
        <v/>
      </c>
      <c r="Y198" s="178" t="str">
        <f t="shared" si="28"/>
        <v>ü</v>
      </c>
    </row>
    <row r="199" spans="1:25" s="49" customFormat="1" ht="14.25">
      <c r="A199" s="176">
        <f t="shared" si="29"/>
        <v>192</v>
      </c>
      <c r="B199" s="176">
        <v>4</v>
      </c>
      <c r="C199" s="96"/>
      <c r="D199" s="283" t="s">
        <v>1591</v>
      </c>
      <c r="E199" s="278">
        <v>570000</v>
      </c>
      <c r="F199" s="217" t="s">
        <v>1658</v>
      </c>
      <c r="G199" s="218">
        <v>1</v>
      </c>
      <c r="H199" s="219">
        <v>0</v>
      </c>
      <c r="I199" s="219">
        <v>0</v>
      </c>
      <c r="J199" s="219">
        <v>0</v>
      </c>
      <c r="K199" s="220">
        <v>0</v>
      </c>
      <c r="L199" s="218">
        <v>1</v>
      </c>
      <c r="M199" s="219">
        <v>1</v>
      </c>
      <c r="N199" s="220">
        <v>1</v>
      </c>
      <c r="O199" s="218">
        <v>0</v>
      </c>
      <c r="P199" s="219">
        <v>1</v>
      </c>
      <c r="Q199" s="220">
        <v>1</v>
      </c>
      <c r="R199" s="218">
        <v>0</v>
      </c>
      <c r="S199" s="221">
        <v>0</v>
      </c>
      <c r="T199" s="217">
        <v>0</v>
      </c>
      <c r="U199" s="104" t="s">
        <v>1848</v>
      </c>
      <c r="V199" s="178" t="str">
        <f t="shared" si="25"/>
        <v/>
      </c>
      <c r="W199" s="178" t="str">
        <f t="shared" si="26"/>
        <v/>
      </c>
      <c r="X199" s="178" t="str">
        <f t="shared" si="27"/>
        <v/>
      </c>
      <c r="Y199" s="178" t="str">
        <f t="shared" si="28"/>
        <v>ü</v>
      </c>
    </row>
    <row r="200" spans="1:25" s="49" customFormat="1" ht="14.25">
      <c r="A200" s="176">
        <f t="shared" si="29"/>
        <v>193</v>
      </c>
      <c r="B200" s="176">
        <v>4</v>
      </c>
      <c r="C200" s="96"/>
      <c r="D200" s="283" t="s">
        <v>1592</v>
      </c>
      <c r="E200" s="278">
        <v>2500000</v>
      </c>
      <c r="F200" s="217" t="s">
        <v>1658</v>
      </c>
      <c r="G200" s="218">
        <v>1</v>
      </c>
      <c r="H200" s="219">
        <v>0</v>
      </c>
      <c r="I200" s="219">
        <v>0</v>
      </c>
      <c r="J200" s="219">
        <v>0</v>
      </c>
      <c r="K200" s="220">
        <v>0</v>
      </c>
      <c r="L200" s="218">
        <v>1</v>
      </c>
      <c r="M200" s="219">
        <v>1</v>
      </c>
      <c r="N200" s="220">
        <v>1</v>
      </c>
      <c r="O200" s="218">
        <v>0</v>
      </c>
      <c r="P200" s="219">
        <v>1</v>
      </c>
      <c r="Q200" s="220">
        <v>1</v>
      </c>
      <c r="R200" s="218">
        <v>0</v>
      </c>
      <c r="S200" s="221">
        <v>0</v>
      </c>
      <c r="T200" s="217">
        <v>0</v>
      </c>
      <c r="U200" s="104" t="s">
        <v>1849</v>
      </c>
      <c r="V200" s="178" t="str">
        <f t="shared" ref="V200:V206" si="30">IF($F200="Y",$Z$4,"")</f>
        <v/>
      </c>
      <c r="W200" s="178" t="str">
        <f t="shared" ref="W200:W206" si="31">IF(F200="F",$Z$4,"")</f>
        <v/>
      </c>
      <c r="X200" s="178" t="str">
        <f t="shared" ref="X200:X206" si="32">IF(F200="L",$Z$4,"")</f>
        <v/>
      </c>
      <c r="Y200" s="178" t="str">
        <f t="shared" ref="Y200:Y206" si="33">IF(F200="N",$Z$4,"")</f>
        <v>ü</v>
      </c>
    </row>
    <row r="201" spans="1:25" s="49" customFormat="1" ht="14.25">
      <c r="A201" s="176">
        <f t="shared" ref="A201:A206" si="34">A200+1</f>
        <v>194</v>
      </c>
      <c r="B201" s="176">
        <v>4</v>
      </c>
      <c r="C201" s="96"/>
      <c r="D201" s="283" t="s">
        <v>1593</v>
      </c>
      <c r="E201" s="278">
        <v>400000</v>
      </c>
      <c r="F201" s="217" t="s">
        <v>1658</v>
      </c>
      <c r="G201" s="218">
        <v>1</v>
      </c>
      <c r="H201" s="219">
        <v>0</v>
      </c>
      <c r="I201" s="219">
        <v>0</v>
      </c>
      <c r="J201" s="219">
        <v>0</v>
      </c>
      <c r="K201" s="220">
        <v>0</v>
      </c>
      <c r="L201" s="218">
        <v>1</v>
      </c>
      <c r="M201" s="219">
        <v>1</v>
      </c>
      <c r="N201" s="220">
        <v>1</v>
      </c>
      <c r="O201" s="218">
        <v>0</v>
      </c>
      <c r="P201" s="219">
        <v>1</v>
      </c>
      <c r="Q201" s="220">
        <v>1</v>
      </c>
      <c r="R201" s="218">
        <v>0</v>
      </c>
      <c r="S201" s="221">
        <v>0</v>
      </c>
      <c r="T201" s="217">
        <v>0</v>
      </c>
      <c r="U201" s="104" t="s">
        <v>979</v>
      </c>
      <c r="V201" s="178" t="str">
        <f t="shared" si="30"/>
        <v/>
      </c>
      <c r="W201" s="178" t="str">
        <f t="shared" si="31"/>
        <v/>
      </c>
      <c r="X201" s="178" t="str">
        <f t="shared" si="32"/>
        <v/>
      </c>
      <c r="Y201" s="178" t="str">
        <f t="shared" si="33"/>
        <v>ü</v>
      </c>
    </row>
    <row r="202" spans="1:25" s="49" customFormat="1" ht="28.5">
      <c r="A202" s="176">
        <f t="shared" si="34"/>
        <v>195</v>
      </c>
      <c r="B202" s="176">
        <v>4</v>
      </c>
      <c r="C202" s="96"/>
      <c r="D202" s="283" t="s">
        <v>1594</v>
      </c>
      <c r="E202" s="278">
        <v>2182000</v>
      </c>
      <c r="F202" s="217" t="s">
        <v>1659</v>
      </c>
      <c r="G202" s="218">
        <v>1</v>
      </c>
      <c r="H202" s="219">
        <v>1</v>
      </c>
      <c r="I202" s="219">
        <v>0</v>
      </c>
      <c r="J202" s="219">
        <v>0</v>
      </c>
      <c r="K202" s="219">
        <v>0</v>
      </c>
      <c r="L202" s="218">
        <v>1</v>
      </c>
      <c r="M202" s="219">
        <v>1</v>
      </c>
      <c r="N202" s="220">
        <v>1</v>
      </c>
      <c r="O202" s="218">
        <v>0</v>
      </c>
      <c r="P202" s="219">
        <v>1</v>
      </c>
      <c r="Q202" s="221">
        <v>1</v>
      </c>
      <c r="R202" s="223">
        <v>1</v>
      </c>
      <c r="S202" s="221">
        <v>1</v>
      </c>
      <c r="T202" s="217">
        <v>1</v>
      </c>
      <c r="U202" s="104" t="s">
        <v>1283</v>
      </c>
      <c r="V202" s="178" t="str">
        <f t="shared" si="30"/>
        <v>ü</v>
      </c>
      <c r="W202" s="178" t="str">
        <f t="shared" si="31"/>
        <v/>
      </c>
      <c r="X202" s="178" t="str">
        <f t="shared" si="32"/>
        <v/>
      </c>
      <c r="Y202" s="178" t="str">
        <f t="shared" si="33"/>
        <v/>
      </c>
    </row>
    <row r="203" spans="1:25" s="49" customFormat="1" ht="28.5">
      <c r="A203" s="176">
        <f t="shared" si="34"/>
        <v>196</v>
      </c>
      <c r="B203" s="176">
        <v>4</v>
      </c>
      <c r="C203" s="96"/>
      <c r="D203" s="283" t="s">
        <v>1595</v>
      </c>
      <c r="E203" s="278">
        <v>2741800</v>
      </c>
      <c r="F203" s="217" t="s">
        <v>1659</v>
      </c>
      <c r="G203" s="218">
        <v>1</v>
      </c>
      <c r="H203" s="219">
        <v>1</v>
      </c>
      <c r="I203" s="219">
        <v>0</v>
      </c>
      <c r="J203" s="219">
        <v>0</v>
      </c>
      <c r="K203" s="219">
        <v>0</v>
      </c>
      <c r="L203" s="218">
        <v>1</v>
      </c>
      <c r="M203" s="219">
        <v>1</v>
      </c>
      <c r="N203" s="220">
        <v>1</v>
      </c>
      <c r="O203" s="218">
        <v>0</v>
      </c>
      <c r="P203" s="219">
        <v>1</v>
      </c>
      <c r="Q203" s="221">
        <v>1</v>
      </c>
      <c r="R203" s="223">
        <v>1</v>
      </c>
      <c r="S203" s="221">
        <v>1</v>
      </c>
      <c r="T203" s="217">
        <v>1</v>
      </c>
      <c r="U203" s="104" t="s">
        <v>1283</v>
      </c>
      <c r="V203" s="178" t="str">
        <f t="shared" si="30"/>
        <v>ü</v>
      </c>
      <c r="W203" s="178" t="str">
        <f t="shared" si="31"/>
        <v/>
      </c>
      <c r="X203" s="178" t="str">
        <f t="shared" si="32"/>
        <v/>
      </c>
      <c r="Y203" s="178" t="str">
        <f t="shared" si="33"/>
        <v/>
      </c>
    </row>
    <row r="204" spans="1:25" s="49" customFormat="1" ht="28.5">
      <c r="A204" s="176">
        <f t="shared" si="34"/>
        <v>197</v>
      </c>
      <c r="B204" s="176">
        <v>4</v>
      </c>
      <c r="C204" s="96"/>
      <c r="D204" s="283" t="s">
        <v>1596</v>
      </c>
      <c r="E204" s="278">
        <v>1297900</v>
      </c>
      <c r="F204" s="217" t="s">
        <v>1659</v>
      </c>
      <c r="G204" s="218">
        <v>1</v>
      </c>
      <c r="H204" s="219">
        <v>1</v>
      </c>
      <c r="I204" s="219">
        <v>0</v>
      </c>
      <c r="J204" s="219">
        <v>0</v>
      </c>
      <c r="K204" s="219">
        <v>0</v>
      </c>
      <c r="L204" s="218">
        <v>1</v>
      </c>
      <c r="M204" s="219">
        <v>1</v>
      </c>
      <c r="N204" s="220">
        <v>1</v>
      </c>
      <c r="O204" s="218">
        <v>0</v>
      </c>
      <c r="P204" s="219">
        <v>1</v>
      </c>
      <c r="Q204" s="221">
        <v>1</v>
      </c>
      <c r="R204" s="223">
        <v>1</v>
      </c>
      <c r="S204" s="221">
        <v>1</v>
      </c>
      <c r="T204" s="217">
        <v>1</v>
      </c>
      <c r="U204" s="104" t="s">
        <v>1283</v>
      </c>
      <c r="V204" s="178" t="str">
        <f t="shared" si="30"/>
        <v>ü</v>
      </c>
      <c r="W204" s="178" t="str">
        <f t="shared" si="31"/>
        <v/>
      </c>
      <c r="X204" s="178" t="str">
        <f t="shared" si="32"/>
        <v/>
      </c>
      <c r="Y204" s="178" t="str">
        <f t="shared" si="33"/>
        <v/>
      </c>
    </row>
    <row r="205" spans="1:25" s="49" customFormat="1" ht="28.5">
      <c r="A205" s="176">
        <f t="shared" si="34"/>
        <v>198</v>
      </c>
      <c r="B205" s="176">
        <v>4</v>
      </c>
      <c r="C205" s="96"/>
      <c r="D205" s="283" t="s">
        <v>1597</v>
      </c>
      <c r="E205" s="278">
        <v>6971000</v>
      </c>
      <c r="F205" s="217" t="s">
        <v>1659</v>
      </c>
      <c r="G205" s="218">
        <v>1</v>
      </c>
      <c r="H205" s="219">
        <v>1</v>
      </c>
      <c r="I205" s="219">
        <v>0</v>
      </c>
      <c r="J205" s="219">
        <v>0</v>
      </c>
      <c r="K205" s="219">
        <v>0</v>
      </c>
      <c r="L205" s="218">
        <v>1</v>
      </c>
      <c r="M205" s="219">
        <v>1</v>
      </c>
      <c r="N205" s="220">
        <v>1</v>
      </c>
      <c r="O205" s="218">
        <v>0</v>
      </c>
      <c r="P205" s="219">
        <v>1</v>
      </c>
      <c r="Q205" s="221">
        <v>1</v>
      </c>
      <c r="R205" s="223">
        <v>1</v>
      </c>
      <c r="S205" s="221">
        <v>1</v>
      </c>
      <c r="T205" s="217">
        <v>1</v>
      </c>
      <c r="U205" s="104" t="s">
        <v>1283</v>
      </c>
      <c r="V205" s="178" t="str">
        <f t="shared" si="30"/>
        <v>ü</v>
      </c>
      <c r="W205" s="178" t="str">
        <f t="shared" si="31"/>
        <v/>
      </c>
      <c r="X205" s="178" t="str">
        <f t="shared" si="32"/>
        <v/>
      </c>
      <c r="Y205" s="178" t="str">
        <f t="shared" si="33"/>
        <v/>
      </c>
    </row>
    <row r="206" spans="1:25" s="49" customFormat="1" ht="14.25">
      <c r="A206" s="186">
        <f t="shared" si="34"/>
        <v>199</v>
      </c>
      <c r="B206" s="186">
        <v>4</v>
      </c>
      <c r="C206" s="187"/>
      <c r="D206" s="294" t="s">
        <v>1598</v>
      </c>
      <c r="E206" s="295">
        <v>6000000</v>
      </c>
      <c r="F206" s="263" t="s">
        <v>1658</v>
      </c>
      <c r="G206" s="264">
        <v>1</v>
      </c>
      <c r="H206" s="265">
        <v>0</v>
      </c>
      <c r="I206" s="265">
        <v>0</v>
      </c>
      <c r="J206" s="265">
        <v>0</v>
      </c>
      <c r="K206" s="266">
        <v>0</v>
      </c>
      <c r="L206" s="264">
        <v>1</v>
      </c>
      <c r="M206" s="265">
        <v>1</v>
      </c>
      <c r="N206" s="266">
        <v>1</v>
      </c>
      <c r="O206" s="264">
        <v>0</v>
      </c>
      <c r="P206" s="265">
        <v>1</v>
      </c>
      <c r="Q206" s="266">
        <v>1</v>
      </c>
      <c r="R206" s="264">
        <v>0</v>
      </c>
      <c r="S206" s="267">
        <v>0</v>
      </c>
      <c r="T206" s="263">
        <v>0</v>
      </c>
      <c r="U206" s="296" t="s">
        <v>1337</v>
      </c>
      <c r="V206" s="188" t="str">
        <f t="shared" si="30"/>
        <v/>
      </c>
      <c r="W206" s="188" t="str">
        <f t="shared" si="31"/>
        <v/>
      </c>
      <c r="X206" s="188" t="str">
        <f t="shared" si="32"/>
        <v/>
      </c>
      <c r="Y206" s="188" t="str">
        <f t="shared" si="33"/>
        <v>ü</v>
      </c>
    </row>
    <row r="207" spans="1:25">
      <c r="A207" s="49"/>
      <c r="B207" s="49"/>
      <c r="C207" s="49"/>
      <c r="D207" s="157"/>
    </row>
    <row r="208" spans="1:25">
      <c r="D208" s="157"/>
    </row>
    <row r="209" spans="4:6" s="49" customFormat="1" ht="14.25" hidden="1">
      <c r="D209" s="74" t="s">
        <v>857</v>
      </c>
      <c r="E209" s="75">
        <f>SUMIF(F$8:F206,"Y",E$8:E206)</f>
        <v>308633652</v>
      </c>
      <c r="F209" s="76">
        <f>COUNTIF(F$8:F206,"Y")</f>
        <v>127</v>
      </c>
    </row>
    <row r="210" spans="4:6" s="49" customFormat="1" ht="14.25" hidden="1">
      <c r="D210" s="77" t="s">
        <v>858</v>
      </c>
      <c r="E210" s="78">
        <f>SUMIF(F$8:F206,"N",E$8:E206)</f>
        <v>72658316</v>
      </c>
      <c r="F210" s="73">
        <f>COUNTIF(F$8:F206,"N")</f>
        <v>53</v>
      </c>
    </row>
    <row r="211" spans="4:6" s="49" customFormat="1" ht="14.25" hidden="1">
      <c r="D211" s="77" t="s">
        <v>856</v>
      </c>
      <c r="E211" s="78">
        <f>SUMIF(F$8:F206,"F",E$8:E206)</f>
        <v>52584000</v>
      </c>
      <c r="F211" s="73">
        <f>COUNTIF(F$8:F206,"F")</f>
        <v>10</v>
      </c>
    </row>
    <row r="212" spans="4:6" s="49" customFormat="1" ht="14.25" hidden="1">
      <c r="D212" s="77" t="s">
        <v>1339</v>
      </c>
      <c r="E212" s="78">
        <f>SUMIF(F$8:F206,"L",E$8:E206)</f>
        <v>2230200</v>
      </c>
      <c r="F212" s="73">
        <f>COUNTIF(F$8:F206,"L")</f>
        <v>9</v>
      </c>
    </row>
    <row r="213" spans="4:6" s="49" customFormat="1" ht="14.25" hidden="1">
      <c r="D213" s="79" t="s">
        <v>859</v>
      </c>
      <c r="E213" s="80">
        <f>SUM(E209:E212)</f>
        <v>436106168</v>
      </c>
      <c r="F213" s="81">
        <f>SUM(F209:F212)</f>
        <v>199</v>
      </c>
    </row>
    <row r="214" spans="4:6">
      <c r="D214" s="157"/>
    </row>
    <row r="215" spans="4:6">
      <c r="D215" s="157"/>
    </row>
    <row r="216" spans="4:6">
      <c r="D216" s="157"/>
    </row>
    <row r="217" spans="4:6">
      <c r="D217" s="157"/>
    </row>
    <row r="218" spans="4:6">
      <c r="D218" s="157"/>
    </row>
    <row r="219" spans="4:6">
      <c r="D219" s="157"/>
    </row>
    <row r="220" spans="4:6">
      <c r="D220" s="157"/>
    </row>
    <row r="221" spans="4:6">
      <c r="D221" s="157"/>
    </row>
    <row r="222" spans="4:6">
      <c r="D222" s="157"/>
    </row>
    <row r="223" spans="4:6">
      <c r="D223" s="157"/>
    </row>
    <row r="224" spans="4:6">
      <c r="D224" s="157"/>
    </row>
    <row r="225" spans="4:4">
      <c r="D225" s="157"/>
    </row>
    <row r="226" spans="4:4">
      <c r="D226" s="157"/>
    </row>
    <row r="227" spans="4:4">
      <c r="D227" s="157"/>
    </row>
    <row r="228" spans="4:4">
      <c r="D228" s="157"/>
    </row>
    <row r="229" spans="4:4">
      <c r="D229" s="157"/>
    </row>
    <row r="230" spans="4:4">
      <c r="D230" s="157"/>
    </row>
    <row r="231" spans="4:4">
      <c r="D231" s="157"/>
    </row>
    <row r="232" spans="4:4">
      <c r="D232" s="157"/>
    </row>
    <row r="233" spans="4:4">
      <c r="D233" s="157"/>
    </row>
    <row r="234" spans="4:4">
      <c r="D234" s="157"/>
    </row>
    <row r="235" spans="4:4">
      <c r="D235" s="157"/>
    </row>
    <row r="236" spans="4:4">
      <c r="D236" s="157"/>
    </row>
    <row r="237" spans="4:4">
      <c r="D237" s="157"/>
    </row>
    <row r="238" spans="4:4">
      <c r="D238" s="157"/>
    </row>
    <row r="239" spans="4:4">
      <c r="D239" s="157"/>
    </row>
    <row r="240" spans="4:4">
      <c r="D240" s="157"/>
    </row>
    <row r="241" spans="4:4">
      <c r="D241" s="157"/>
    </row>
    <row r="242" spans="4:4">
      <c r="D242" s="157"/>
    </row>
    <row r="243" spans="4:4">
      <c r="D243" s="157"/>
    </row>
    <row r="244" spans="4:4">
      <c r="D244" s="157"/>
    </row>
    <row r="245" spans="4:4">
      <c r="D245" s="157"/>
    </row>
    <row r="246" spans="4:4">
      <c r="D246" s="157"/>
    </row>
    <row r="247" spans="4:4">
      <c r="D247" s="157"/>
    </row>
    <row r="248" spans="4:4">
      <c r="D248" s="157"/>
    </row>
    <row r="249" spans="4:4">
      <c r="D249" s="157"/>
    </row>
    <row r="250" spans="4:4">
      <c r="D250" s="157"/>
    </row>
    <row r="251" spans="4:4">
      <c r="D251" s="157"/>
    </row>
    <row r="252" spans="4:4">
      <c r="D252" s="157"/>
    </row>
    <row r="253" spans="4:4">
      <c r="D253" s="157"/>
    </row>
    <row r="254" spans="4:4">
      <c r="D254" s="157"/>
    </row>
    <row r="255" spans="4:4">
      <c r="D255" s="157"/>
    </row>
    <row r="256" spans="4:4">
      <c r="D256" s="157"/>
    </row>
    <row r="257" spans="4:4">
      <c r="D257" s="157"/>
    </row>
    <row r="258" spans="4:4">
      <c r="D258" s="157"/>
    </row>
    <row r="259" spans="4:4">
      <c r="D259" s="157"/>
    </row>
    <row r="260" spans="4:4">
      <c r="D260" s="157"/>
    </row>
    <row r="261" spans="4:4">
      <c r="D261" s="157"/>
    </row>
    <row r="262" spans="4:4">
      <c r="D262" s="157"/>
    </row>
    <row r="263" spans="4:4">
      <c r="D263" s="157"/>
    </row>
    <row r="264" spans="4:4">
      <c r="D264" s="157"/>
    </row>
    <row r="265" spans="4:4">
      <c r="D265" s="157"/>
    </row>
    <row r="266" spans="4:4">
      <c r="D266" s="157"/>
    </row>
    <row r="267" spans="4:4">
      <c r="D267" s="157"/>
    </row>
    <row r="268" spans="4:4">
      <c r="D268" s="157"/>
    </row>
    <row r="269" spans="4:4">
      <c r="D269" s="157"/>
    </row>
    <row r="270" spans="4:4">
      <c r="D270" s="157"/>
    </row>
    <row r="271" spans="4:4">
      <c r="D271" s="157"/>
    </row>
    <row r="272" spans="4:4">
      <c r="D272" s="157"/>
    </row>
    <row r="273" spans="4:4">
      <c r="D273" s="157"/>
    </row>
    <row r="274" spans="4:4">
      <c r="D274" s="157"/>
    </row>
    <row r="275" spans="4:4">
      <c r="D275" s="157"/>
    </row>
    <row r="276" spans="4:4">
      <c r="D276" s="157"/>
    </row>
    <row r="277" spans="4:4">
      <c r="D277" s="157"/>
    </row>
    <row r="278" spans="4:4">
      <c r="D278" s="157"/>
    </row>
    <row r="279" spans="4:4">
      <c r="D279" s="157"/>
    </row>
    <row r="280" spans="4:4">
      <c r="D280" s="157"/>
    </row>
    <row r="281" spans="4:4">
      <c r="D281" s="157"/>
    </row>
    <row r="282" spans="4:4">
      <c r="D282" s="157"/>
    </row>
    <row r="283" spans="4:4">
      <c r="D283" s="157"/>
    </row>
    <row r="284" spans="4:4">
      <c r="D284" s="157"/>
    </row>
    <row r="285" spans="4:4">
      <c r="D285" s="157"/>
    </row>
    <row r="286" spans="4:4">
      <c r="D286" s="157"/>
    </row>
    <row r="287" spans="4:4">
      <c r="D287" s="157"/>
    </row>
    <row r="288" spans="4:4">
      <c r="D288" s="157"/>
    </row>
    <row r="289" spans="4:4">
      <c r="D289" s="157"/>
    </row>
    <row r="290" spans="4:4">
      <c r="D290" s="157"/>
    </row>
    <row r="291" spans="4:4">
      <c r="D291" s="157"/>
    </row>
    <row r="292" spans="4:4">
      <c r="D292" s="157"/>
    </row>
    <row r="293" spans="4:4">
      <c r="D293" s="157"/>
    </row>
    <row r="294" spans="4:4">
      <c r="D294" s="157"/>
    </row>
    <row r="295" spans="4:4">
      <c r="D295" s="157"/>
    </row>
    <row r="296" spans="4:4">
      <c r="D296" s="157"/>
    </row>
    <row r="297" spans="4:4">
      <c r="D297" s="157"/>
    </row>
    <row r="298" spans="4:4">
      <c r="D298" s="157"/>
    </row>
    <row r="299" spans="4:4">
      <c r="D299" s="157"/>
    </row>
    <row r="300" spans="4:4">
      <c r="D300" s="157"/>
    </row>
    <row r="301" spans="4:4">
      <c r="D301" s="157"/>
    </row>
    <row r="302" spans="4:4">
      <c r="D302" s="157"/>
    </row>
    <row r="303" spans="4:4">
      <c r="D303" s="157"/>
    </row>
    <row r="304" spans="4:4">
      <c r="D304" s="157"/>
    </row>
    <row r="305" spans="4:4">
      <c r="D305" s="157"/>
    </row>
    <row r="306" spans="4:4">
      <c r="D306" s="157"/>
    </row>
    <row r="307" spans="4:4">
      <c r="D307" s="157"/>
    </row>
    <row r="308" spans="4:4">
      <c r="D308" s="157"/>
    </row>
    <row r="309" spans="4:4">
      <c r="D309" s="157"/>
    </row>
    <row r="310" spans="4:4">
      <c r="D310" s="157"/>
    </row>
    <row r="311" spans="4:4">
      <c r="D311" s="157"/>
    </row>
    <row r="312" spans="4:4">
      <c r="D312" s="157"/>
    </row>
    <row r="313" spans="4:4">
      <c r="D313" s="157"/>
    </row>
    <row r="314" spans="4:4">
      <c r="D314" s="157"/>
    </row>
    <row r="315" spans="4:4">
      <c r="D315" s="157"/>
    </row>
    <row r="316" spans="4:4">
      <c r="D316" s="157"/>
    </row>
    <row r="317" spans="4:4">
      <c r="D317" s="157"/>
    </row>
    <row r="318" spans="4:4">
      <c r="D318" s="157"/>
    </row>
    <row r="319" spans="4:4">
      <c r="D319" s="157"/>
    </row>
    <row r="320" spans="4:4">
      <c r="D320" s="157"/>
    </row>
    <row r="321" spans="4:4">
      <c r="D321" s="157"/>
    </row>
    <row r="322" spans="4:4">
      <c r="D322" s="157"/>
    </row>
    <row r="323" spans="4:4">
      <c r="D323" s="157"/>
    </row>
    <row r="324" spans="4:4">
      <c r="D324" s="157"/>
    </row>
    <row r="325" spans="4:4">
      <c r="D325" s="157"/>
    </row>
    <row r="326" spans="4:4">
      <c r="D326" s="157"/>
    </row>
    <row r="327" spans="4:4">
      <c r="D327" s="157"/>
    </row>
    <row r="328" spans="4:4">
      <c r="D328" s="157"/>
    </row>
    <row r="329" spans="4:4">
      <c r="D329" s="157"/>
    </row>
    <row r="330" spans="4:4">
      <c r="D330" s="157"/>
    </row>
    <row r="331" spans="4:4">
      <c r="D331" s="157"/>
    </row>
    <row r="332" spans="4:4">
      <c r="D332" s="157"/>
    </row>
    <row r="333" spans="4:4">
      <c r="D333" s="157"/>
    </row>
    <row r="334" spans="4:4">
      <c r="D334" s="157"/>
    </row>
    <row r="335" spans="4:4">
      <c r="D335" s="157"/>
    </row>
    <row r="336" spans="4:4">
      <c r="D336" s="157"/>
    </row>
    <row r="337" spans="4:4">
      <c r="D337" s="157"/>
    </row>
    <row r="338" spans="4:4">
      <c r="D338" s="157"/>
    </row>
    <row r="339" spans="4:4">
      <c r="D339" s="157"/>
    </row>
    <row r="340" spans="4:4">
      <c r="D340" s="157"/>
    </row>
    <row r="341" spans="4:4">
      <c r="D341" s="157"/>
    </row>
    <row r="342" spans="4:4">
      <c r="D342" s="157"/>
    </row>
    <row r="343" spans="4:4">
      <c r="D343" s="157"/>
    </row>
    <row r="344" spans="4:4">
      <c r="D344" s="157"/>
    </row>
    <row r="345" spans="4:4">
      <c r="D345" s="157"/>
    </row>
    <row r="346" spans="4:4">
      <c r="D346" s="157"/>
    </row>
    <row r="347" spans="4:4">
      <c r="D347" s="157"/>
    </row>
    <row r="348" spans="4:4">
      <c r="D348" s="157"/>
    </row>
    <row r="349" spans="4:4">
      <c r="D349" s="157"/>
    </row>
    <row r="350" spans="4:4">
      <c r="D350" s="157"/>
    </row>
    <row r="351" spans="4:4">
      <c r="D351" s="157"/>
    </row>
    <row r="352" spans="4:4">
      <c r="D352" s="157"/>
    </row>
    <row r="353" spans="4:4">
      <c r="D353" s="157"/>
    </row>
    <row r="354" spans="4:4">
      <c r="D354" s="157"/>
    </row>
    <row r="355" spans="4:4">
      <c r="D355" s="157"/>
    </row>
    <row r="356" spans="4:4">
      <c r="D356" s="157"/>
    </row>
    <row r="357" spans="4:4">
      <c r="D357" s="157"/>
    </row>
    <row r="358" spans="4:4">
      <c r="D358" s="157"/>
    </row>
    <row r="359" spans="4:4">
      <c r="D359" s="157"/>
    </row>
    <row r="360" spans="4:4">
      <c r="D360" s="157"/>
    </row>
    <row r="361" spans="4:4">
      <c r="D361" s="157"/>
    </row>
    <row r="362" spans="4:4">
      <c r="D362" s="157"/>
    </row>
    <row r="363" spans="4:4">
      <c r="D363" s="157"/>
    </row>
    <row r="364" spans="4:4">
      <c r="D364" s="157"/>
    </row>
    <row r="365" spans="4:4">
      <c r="D365" s="157"/>
    </row>
    <row r="366" spans="4:4">
      <c r="D366" s="157"/>
    </row>
    <row r="367" spans="4:4">
      <c r="D367" s="157"/>
    </row>
    <row r="368" spans="4:4">
      <c r="D368" s="157"/>
    </row>
    <row r="369" spans="4:4">
      <c r="D369" s="157"/>
    </row>
    <row r="370" spans="4:4">
      <c r="D370" s="157"/>
    </row>
    <row r="371" spans="4:4">
      <c r="D371" s="157"/>
    </row>
    <row r="372" spans="4:4">
      <c r="D372" s="157"/>
    </row>
    <row r="373" spans="4:4">
      <c r="D373" s="157"/>
    </row>
    <row r="374" spans="4:4">
      <c r="D374" s="157"/>
    </row>
    <row r="375" spans="4:4">
      <c r="D375" s="157"/>
    </row>
    <row r="376" spans="4:4">
      <c r="D376" s="157"/>
    </row>
    <row r="377" spans="4:4">
      <c r="D377" s="157"/>
    </row>
    <row r="378" spans="4:4">
      <c r="D378" s="157"/>
    </row>
    <row r="379" spans="4:4">
      <c r="D379" s="157"/>
    </row>
    <row r="380" spans="4:4">
      <c r="D380" s="157"/>
    </row>
    <row r="381" spans="4:4">
      <c r="D381" s="157"/>
    </row>
    <row r="382" spans="4:4">
      <c r="D382" s="157"/>
    </row>
    <row r="383" spans="4:4">
      <c r="D383" s="157"/>
    </row>
    <row r="384" spans="4:4">
      <c r="D384" s="157"/>
    </row>
    <row r="385" spans="4:4">
      <c r="D385" s="157"/>
    </row>
    <row r="386" spans="4:4">
      <c r="D386" s="157"/>
    </row>
    <row r="387" spans="4:4">
      <c r="D387" s="157"/>
    </row>
    <row r="388" spans="4:4">
      <c r="D388" s="157"/>
    </row>
    <row r="389" spans="4:4">
      <c r="D389" s="157"/>
    </row>
    <row r="390" spans="4:4">
      <c r="D390" s="157"/>
    </row>
    <row r="391" spans="4:4">
      <c r="D391" s="157"/>
    </row>
    <row r="392" spans="4:4">
      <c r="D392" s="157"/>
    </row>
  </sheetData>
  <autoFilter ref="A7:Z7"/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P223"/>
  <sheetViews>
    <sheetView workbookViewId="0"/>
  </sheetViews>
  <sheetFormatPr defaultColWidth="9" defaultRowHeight="11.25"/>
  <cols>
    <col min="1" max="1" width="5.7109375" style="720" customWidth="1"/>
    <col min="2" max="2" width="5.42578125" style="720" hidden="1" customWidth="1"/>
    <col min="3" max="3" width="22.28515625" style="720" customWidth="1"/>
    <col min="4" max="4" width="33" style="721" customWidth="1"/>
    <col min="5" max="5" width="12.85546875" style="813" customWidth="1"/>
    <col min="6" max="6" width="7.5703125" style="720" customWidth="1"/>
    <col min="7" max="7" width="4.5703125" style="720" customWidth="1"/>
    <col min="8" max="8" width="4.5703125" style="723" customWidth="1"/>
    <col min="9" max="9" width="10.42578125" style="720" customWidth="1"/>
    <col min="10" max="10" width="32" style="724" customWidth="1"/>
    <col min="11" max="12" width="7.42578125" style="720" bestFit="1" customWidth="1"/>
    <col min="13" max="13" width="27.140625" style="720" bestFit="1" customWidth="1"/>
    <col min="14" max="19" width="4.42578125" style="720" customWidth="1"/>
    <col min="20" max="21" width="6.28515625" style="720" bestFit="1" customWidth="1"/>
    <col min="22" max="22" width="8" style="720" customWidth="1"/>
    <col min="23" max="23" width="32" style="720" customWidth="1"/>
    <col min="24" max="16384" width="9" style="720"/>
  </cols>
  <sheetData>
    <row r="1" spans="1:16">
      <c r="A1" s="719" t="s">
        <v>1289</v>
      </c>
      <c r="B1" s="719"/>
      <c r="E1" s="722"/>
      <c r="M1" s="725" t="s">
        <v>1950</v>
      </c>
      <c r="P1" s="725"/>
    </row>
    <row r="2" spans="1:16">
      <c r="A2" s="719" t="s">
        <v>1218</v>
      </c>
      <c r="B2" s="719"/>
      <c r="E2" s="722"/>
      <c r="M2" s="725" t="s">
        <v>1951</v>
      </c>
      <c r="P2" s="725"/>
    </row>
    <row r="3" spans="1:16">
      <c r="A3" s="719"/>
      <c r="B3" s="719"/>
      <c r="E3" s="722"/>
      <c r="M3" s="725" t="s">
        <v>479</v>
      </c>
      <c r="P3" s="725"/>
    </row>
    <row r="4" spans="1:16" ht="12">
      <c r="E4" s="722"/>
      <c r="K4" s="726" t="s">
        <v>1395</v>
      </c>
      <c r="M4" s="725" t="s">
        <v>480</v>
      </c>
      <c r="P4" s="725"/>
    </row>
    <row r="5" spans="1:16" s="729" customFormat="1" ht="27" customHeight="1">
      <c r="A5" s="1240" t="s">
        <v>521</v>
      </c>
      <c r="B5" s="727"/>
      <c r="C5" s="1242" t="s">
        <v>501</v>
      </c>
      <c r="D5" s="1244" t="s">
        <v>502</v>
      </c>
      <c r="E5" s="1242" t="s">
        <v>517</v>
      </c>
      <c r="F5" s="1252" t="s">
        <v>272</v>
      </c>
      <c r="G5" s="1253"/>
      <c r="H5" s="1251"/>
      <c r="I5" s="1248" t="s">
        <v>907</v>
      </c>
      <c r="J5" s="1242" t="s">
        <v>512</v>
      </c>
      <c r="K5" s="1246" t="s">
        <v>681</v>
      </c>
      <c r="L5" s="1247"/>
      <c r="M5" s="725" t="s">
        <v>481</v>
      </c>
      <c r="P5" s="725"/>
    </row>
    <row r="6" spans="1:16" s="719" customFormat="1" ht="28.5" customHeight="1">
      <c r="A6" s="1241"/>
      <c r="B6" s="727"/>
      <c r="C6" s="1243"/>
      <c r="D6" s="1245"/>
      <c r="E6" s="1243"/>
      <c r="F6" s="728" t="s">
        <v>905</v>
      </c>
      <c r="G6" s="1250" t="s">
        <v>906</v>
      </c>
      <c r="H6" s="1251"/>
      <c r="I6" s="1249"/>
      <c r="J6" s="1243"/>
      <c r="K6" s="730" t="s">
        <v>905</v>
      </c>
      <c r="L6" s="730" t="s">
        <v>906</v>
      </c>
      <c r="M6" s="725" t="s">
        <v>482</v>
      </c>
      <c r="P6" s="725"/>
    </row>
    <row r="7" spans="1:16" s="740" customFormat="1" ht="34.5">
      <c r="A7" s="731">
        <v>1</v>
      </c>
      <c r="B7" s="731">
        <v>1</v>
      </c>
      <c r="C7" s="732" t="s">
        <v>1219</v>
      </c>
      <c r="D7" s="733" t="s">
        <v>283</v>
      </c>
      <c r="E7" s="734">
        <v>3450000</v>
      </c>
      <c r="F7" s="735" t="s">
        <v>1395</v>
      </c>
      <c r="G7" s="824" t="str">
        <f>IF(OR(L7=0,L7&gt;40),"",$F$222)</f>
        <v/>
      </c>
      <c r="H7" s="825"/>
      <c r="I7" s="735"/>
      <c r="J7" s="736" t="str">
        <f>M7</f>
        <v>สนับสนุนปัจจัยการผลิตด้านการเกษตร</v>
      </c>
      <c r="K7" s="737" t="s">
        <v>1395</v>
      </c>
      <c r="L7" s="738"/>
      <c r="M7" s="739" t="s">
        <v>459</v>
      </c>
    </row>
    <row r="8" spans="1:16" s="740" customFormat="1" ht="23.25">
      <c r="A8" s="731">
        <v>2</v>
      </c>
      <c r="B8" s="731">
        <v>2</v>
      </c>
      <c r="C8" s="742"/>
      <c r="D8" s="743" t="s">
        <v>285</v>
      </c>
      <c r="E8" s="744">
        <v>418240</v>
      </c>
      <c r="F8" s="745"/>
      <c r="G8" s="826" t="s">
        <v>1395</v>
      </c>
      <c r="H8" s="827">
        <f t="shared" ref="H8:H71" si="0">IF(OR(L8=0,L8&gt;30),"",L8)</f>
        <v>9</v>
      </c>
      <c r="I8" s="745" t="s">
        <v>461</v>
      </c>
      <c r="J8" s="746" t="str">
        <f>M8</f>
        <v>ภารกิจปกติของหน่วยงาน</v>
      </c>
      <c r="K8" s="747"/>
      <c r="L8" s="748">
        <v>9</v>
      </c>
      <c r="M8" s="749" t="s">
        <v>375</v>
      </c>
    </row>
    <row r="9" spans="1:16" s="740" customFormat="1" ht="23.25">
      <c r="A9" s="731">
        <v>3</v>
      </c>
      <c r="B9" s="741">
        <v>1</v>
      </c>
      <c r="C9" s="742"/>
      <c r="D9" s="743" t="s">
        <v>287</v>
      </c>
      <c r="E9" s="744">
        <v>4800000</v>
      </c>
      <c r="F9" s="745" t="s">
        <v>1395</v>
      </c>
      <c r="G9" s="826"/>
      <c r="H9" s="827" t="str">
        <f t="shared" si="0"/>
        <v/>
      </c>
      <c r="I9" s="745" t="s">
        <v>461</v>
      </c>
      <c r="J9" s="746" t="str">
        <f>M9</f>
        <v>สร้างความสะดวกให้กับประชาชน</v>
      </c>
      <c r="K9" s="747" t="s">
        <v>1395</v>
      </c>
      <c r="L9" s="750"/>
      <c r="M9" s="746" t="s">
        <v>288</v>
      </c>
    </row>
    <row r="10" spans="1:16" s="740" customFormat="1" ht="34.5">
      <c r="A10" s="731">
        <v>4</v>
      </c>
      <c r="B10" s="741">
        <v>1</v>
      </c>
      <c r="C10" s="742"/>
      <c r="D10" s="743" t="s">
        <v>289</v>
      </c>
      <c r="E10" s="751">
        <v>900000</v>
      </c>
      <c r="F10" s="745" t="s">
        <v>1395</v>
      </c>
      <c r="G10" s="826"/>
      <c r="H10" s="827" t="str">
        <f t="shared" si="0"/>
        <v/>
      </c>
      <c r="I10" s="745" t="s">
        <v>461</v>
      </c>
      <c r="J10" s="746" t="str">
        <f>M10</f>
        <v>เป็นโครงสร้างพื้นฐานและอำนวยความสะดวกการขนส่งผลผลิตทางการเกษตร</v>
      </c>
      <c r="K10" s="747" t="s">
        <v>1395</v>
      </c>
      <c r="L10" s="750"/>
      <c r="M10" s="746" t="s">
        <v>290</v>
      </c>
    </row>
    <row r="11" spans="1:16" s="740" customFormat="1" ht="23.25">
      <c r="A11" s="731">
        <v>5</v>
      </c>
      <c r="B11" s="741">
        <v>1</v>
      </c>
      <c r="C11" s="742"/>
      <c r="D11" s="743" t="s">
        <v>291</v>
      </c>
      <c r="E11" s="751">
        <v>1042000</v>
      </c>
      <c r="F11" s="745"/>
      <c r="G11" s="826"/>
      <c r="H11" s="827" t="str">
        <f t="shared" si="0"/>
        <v/>
      </c>
      <c r="I11" s="745" t="s">
        <v>1395</v>
      </c>
      <c r="J11" s="746" t="str">
        <f>M11</f>
        <v>จัดซื้อครุภัณฑ์</v>
      </c>
      <c r="K11" s="747"/>
      <c r="L11" s="750">
        <v>31</v>
      </c>
      <c r="M11" s="752" t="s">
        <v>1249</v>
      </c>
    </row>
    <row r="12" spans="1:16" s="740" customFormat="1" ht="34.5">
      <c r="A12" s="731">
        <v>6</v>
      </c>
      <c r="B12" s="741">
        <v>1</v>
      </c>
      <c r="C12" s="742"/>
      <c r="D12" s="743" t="s">
        <v>292</v>
      </c>
      <c r="E12" s="751">
        <v>1730000</v>
      </c>
      <c r="F12" s="745" t="s">
        <v>1395</v>
      </c>
      <c r="G12" s="826"/>
      <c r="H12" s="827" t="str">
        <f t="shared" si="0"/>
        <v/>
      </c>
      <c r="I12" s="745"/>
      <c r="J12" s="746" t="str">
        <f>(M12&amp;M5)</f>
        <v>โครงการอบรม/ดูงาน/จ้างที่ปรึกษา&amp; (ปรับจากโครงการไม่สอดคล้องฯ เป็น 1)</v>
      </c>
      <c r="K12" s="747" t="s">
        <v>1395</v>
      </c>
      <c r="L12" s="750"/>
      <c r="M12" s="752" t="s">
        <v>483</v>
      </c>
    </row>
    <row r="13" spans="1:16" s="740" customFormat="1" ht="23.25">
      <c r="A13" s="731">
        <v>7</v>
      </c>
      <c r="B13" s="741">
        <v>1</v>
      </c>
      <c r="C13" s="742"/>
      <c r="D13" s="753" t="s">
        <v>294</v>
      </c>
      <c r="E13" s="754">
        <v>1530000</v>
      </c>
      <c r="F13" s="745"/>
      <c r="G13" s="826" t="s">
        <v>1395</v>
      </c>
      <c r="H13" s="827">
        <f t="shared" si="0"/>
        <v>10</v>
      </c>
      <c r="I13" s="745"/>
      <c r="J13" s="746" t="str">
        <f>(M13&amp;M6)</f>
        <v>จัดซื้อครุภัณฑ์(รถไถ) (ปรับจากโครงการไม่สอดคล้อง ฯ เป็น 2)</v>
      </c>
      <c r="K13" s="747"/>
      <c r="L13" s="750">
        <v>10</v>
      </c>
      <c r="M13" s="752" t="s">
        <v>460</v>
      </c>
    </row>
    <row r="14" spans="1:16" s="740" customFormat="1" ht="23.25">
      <c r="A14" s="731">
        <v>8</v>
      </c>
      <c r="B14" s="741">
        <v>1</v>
      </c>
      <c r="C14" s="742"/>
      <c r="D14" s="755" t="s">
        <v>296</v>
      </c>
      <c r="E14" s="756">
        <v>1000000</v>
      </c>
      <c r="F14" s="745"/>
      <c r="G14" s="826" t="s">
        <v>1395</v>
      </c>
      <c r="H14" s="827">
        <f t="shared" si="0"/>
        <v>6</v>
      </c>
      <c r="I14" s="745" t="s">
        <v>461</v>
      </c>
      <c r="J14" s="964" t="str">
        <f>(M14&amp;M1)</f>
        <v>พัฒนาแหล่งน้ำเพื่อการเกษตร (ปรับโครงการจาก 1 เป็น 2)</v>
      </c>
      <c r="K14" s="747"/>
      <c r="L14" s="750">
        <v>6</v>
      </c>
      <c r="M14" s="746" t="s">
        <v>909</v>
      </c>
    </row>
    <row r="15" spans="1:16" s="740" customFormat="1" ht="12">
      <c r="A15" s="731">
        <v>9</v>
      </c>
      <c r="B15" s="741">
        <v>1</v>
      </c>
      <c r="C15" s="742"/>
      <c r="D15" s="743" t="s">
        <v>651</v>
      </c>
      <c r="E15" s="756">
        <v>100000</v>
      </c>
      <c r="F15" s="745" t="s">
        <v>1395</v>
      </c>
      <c r="G15" s="826"/>
      <c r="H15" s="827" t="str">
        <f t="shared" si="0"/>
        <v/>
      </c>
      <c r="I15" s="745" t="s">
        <v>461</v>
      </c>
      <c r="J15" s="746" t="str">
        <f>M15</f>
        <v>พัฒนาแหล่งน้ำเพื่อการเกษตร</v>
      </c>
      <c r="K15" s="747" t="s">
        <v>1395</v>
      </c>
      <c r="L15" s="750"/>
      <c r="M15" s="746" t="s">
        <v>909</v>
      </c>
    </row>
    <row r="16" spans="1:16" s="740" customFormat="1" ht="23.25">
      <c r="A16" s="731">
        <v>10</v>
      </c>
      <c r="B16" s="741">
        <v>1</v>
      </c>
      <c r="C16" s="742"/>
      <c r="D16" s="743" t="s">
        <v>652</v>
      </c>
      <c r="E16" s="756">
        <v>150000</v>
      </c>
      <c r="F16" s="745"/>
      <c r="G16" s="826" t="s">
        <v>1395</v>
      </c>
      <c r="H16" s="827" t="str">
        <f t="shared" si="0"/>
        <v/>
      </c>
      <c r="I16" s="745" t="s">
        <v>461</v>
      </c>
      <c r="J16" s="964" t="str">
        <f>(M16&amp;M$1)</f>
        <v>พัฒนาแหล่งน้ำเพื่อการเกษตร (ปรับโครงการจาก 1 เป็น 2)</v>
      </c>
      <c r="K16" s="747"/>
      <c r="L16" s="750">
        <v>32</v>
      </c>
      <c r="M16" s="746" t="s">
        <v>909</v>
      </c>
    </row>
    <row r="17" spans="1:14" s="740" customFormat="1" ht="23.25">
      <c r="A17" s="731">
        <v>11</v>
      </c>
      <c r="B17" s="741">
        <v>1</v>
      </c>
      <c r="C17" s="742"/>
      <c r="D17" s="743" t="s">
        <v>653</v>
      </c>
      <c r="E17" s="756">
        <v>200000</v>
      </c>
      <c r="F17" s="745"/>
      <c r="G17" s="826" t="s">
        <v>1395</v>
      </c>
      <c r="H17" s="827" t="str">
        <f t="shared" si="0"/>
        <v/>
      </c>
      <c r="I17" s="745" t="s">
        <v>461</v>
      </c>
      <c r="J17" s="964" t="str">
        <f>(M17&amp;M$1)</f>
        <v>พัฒนาแหล่งน้ำเพื่อการเกษตร (ปรับโครงการจาก 1 เป็น 2)</v>
      </c>
      <c r="K17" s="747"/>
      <c r="L17" s="750">
        <v>141</v>
      </c>
      <c r="M17" s="746" t="s">
        <v>909</v>
      </c>
    </row>
    <row r="18" spans="1:14" s="740" customFormat="1" ht="23.25">
      <c r="A18" s="731">
        <v>12</v>
      </c>
      <c r="B18" s="741">
        <v>1</v>
      </c>
      <c r="C18" s="742"/>
      <c r="D18" s="743" t="s">
        <v>301</v>
      </c>
      <c r="E18" s="756">
        <v>200000</v>
      </c>
      <c r="F18" s="745" t="s">
        <v>1395</v>
      </c>
      <c r="G18" s="826"/>
      <c r="H18" s="827" t="str">
        <f t="shared" si="0"/>
        <v/>
      </c>
      <c r="I18" s="745" t="s">
        <v>461</v>
      </c>
      <c r="J18" s="746" t="str">
        <f>M18</f>
        <v>พัฒนาแหล่งน้ำเพื่อการเกษตร</v>
      </c>
      <c r="K18" s="747" t="s">
        <v>1395</v>
      </c>
      <c r="L18" s="750"/>
      <c r="M18" s="746" t="s">
        <v>909</v>
      </c>
    </row>
    <row r="19" spans="1:14" s="740" customFormat="1" ht="23.25">
      <c r="A19" s="731">
        <v>13</v>
      </c>
      <c r="B19" s="741">
        <v>1</v>
      </c>
      <c r="C19" s="742"/>
      <c r="D19" s="743" t="s">
        <v>654</v>
      </c>
      <c r="E19" s="756">
        <v>300000</v>
      </c>
      <c r="F19" s="745"/>
      <c r="G19" s="826" t="s">
        <v>1395</v>
      </c>
      <c r="H19" s="827">
        <f t="shared" si="0"/>
        <v>7</v>
      </c>
      <c r="I19" s="745" t="s">
        <v>461</v>
      </c>
      <c r="J19" s="964" t="str">
        <f>(M19&amp;M1)</f>
        <v>พัฒนาแหล่งน้ำเพื่อการเกษตร (ปรับโครงการจาก 1 เป็น 2)</v>
      </c>
      <c r="K19" s="747"/>
      <c r="L19" s="750">
        <v>7</v>
      </c>
      <c r="M19" s="746" t="s">
        <v>909</v>
      </c>
    </row>
    <row r="20" spans="1:14" s="740" customFormat="1" ht="23.25">
      <c r="A20" s="731">
        <v>14</v>
      </c>
      <c r="B20" s="741">
        <v>1</v>
      </c>
      <c r="C20" s="742"/>
      <c r="D20" s="743" t="s">
        <v>303</v>
      </c>
      <c r="E20" s="756">
        <v>300000</v>
      </c>
      <c r="F20" s="745"/>
      <c r="G20" s="826" t="s">
        <v>1395</v>
      </c>
      <c r="H20" s="827">
        <f t="shared" si="0"/>
        <v>4</v>
      </c>
      <c r="I20" s="745" t="s">
        <v>461</v>
      </c>
      <c r="J20" s="964" t="str">
        <f>(M20&amp;M1)</f>
        <v>พัฒนาแหล่งน้ำเพื่อการเกษตร (ปรับโครงการจาก 1 เป็น 2)</v>
      </c>
      <c r="K20" s="747"/>
      <c r="L20" s="750">
        <v>4</v>
      </c>
      <c r="M20" s="746" t="s">
        <v>909</v>
      </c>
    </row>
    <row r="21" spans="1:14" s="740" customFormat="1" ht="23.25">
      <c r="A21" s="731">
        <v>15</v>
      </c>
      <c r="B21" s="741">
        <v>1</v>
      </c>
      <c r="C21" s="742"/>
      <c r="D21" s="743" t="s">
        <v>1811</v>
      </c>
      <c r="E21" s="756">
        <v>300000</v>
      </c>
      <c r="F21" s="745"/>
      <c r="G21" s="826" t="s">
        <v>1395</v>
      </c>
      <c r="H21" s="827">
        <f t="shared" si="0"/>
        <v>8</v>
      </c>
      <c r="I21" s="745" t="s">
        <v>461</v>
      </c>
      <c r="J21" s="964" t="str">
        <f>(M21&amp;M1)</f>
        <v>พัฒนาแหล่งน้ำเพื่อการเกษตร (ปรับโครงการจาก 1 เป็น 2)</v>
      </c>
      <c r="K21" s="747"/>
      <c r="L21" s="750">
        <v>8</v>
      </c>
      <c r="M21" s="746" t="s">
        <v>909</v>
      </c>
    </row>
    <row r="22" spans="1:14" s="740" customFormat="1" ht="23.25">
      <c r="A22" s="731">
        <v>16</v>
      </c>
      <c r="B22" s="741">
        <v>1</v>
      </c>
      <c r="C22" s="742"/>
      <c r="D22" s="743" t="s">
        <v>655</v>
      </c>
      <c r="E22" s="756">
        <v>300000</v>
      </c>
      <c r="F22" s="745"/>
      <c r="G22" s="826" t="s">
        <v>1395</v>
      </c>
      <c r="H22" s="827">
        <f t="shared" si="0"/>
        <v>5</v>
      </c>
      <c r="I22" s="745" t="s">
        <v>461</v>
      </c>
      <c r="J22" s="964" t="str">
        <f>(M22&amp;M1)</f>
        <v>พัฒนาแหล่งน้ำเพื่อการเกษตร (ปรับโครงการจาก 1 เป็น 2)</v>
      </c>
      <c r="K22" s="747"/>
      <c r="L22" s="750">
        <v>5</v>
      </c>
      <c r="M22" s="746" t="s">
        <v>909</v>
      </c>
    </row>
    <row r="23" spans="1:14" s="740" customFormat="1" ht="23.25">
      <c r="A23" s="731">
        <v>17</v>
      </c>
      <c r="B23" s="741">
        <v>1</v>
      </c>
      <c r="C23" s="742"/>
      <c r="D23" s="743" t="s">
        <v>1813</v>
      </c>
      <c r="E23" s="756">
        <v>50000</v>
      </c>
      <c r="F23" s="745"/>
      <c r="G23" s="826" t="s">
        <v>1395</v>
      </c>
      <c r="H23" s="827" t="str">
        <f t="shared" si="0"/>
        <v/>
      </c>
      <c r="I23" s="745" t="s">
        <v>461</v>
      </c>
      <c r="J23" s="964" t="str">
        <f>(M23&amp;M1)</f>
        <v>สร้างรายได้แก่ชุมชน (ปรับโครงการจาก 1 เป็น 2)</v>
      </c>
      <c r="K23" s="747"/>
      <c r="L23" s="750">
        <v>33</v>
      </c>
      <c r="M23" s="746" t="s">
        <v>910</v>
      </c>
    </row>
    <row r="24" spans="1:14" s="977" customFormat="1" ht="34.5">
      <c r="A24" s="968">
        <v>18</v>
      </c>
      <c r="B24" s="741">
        <v>1</v>
      </c>
      <c r="C24" s="969"/>
      <c r="D24" s="978" t="s">
        <v>1815</v>
      </c>
      <c r="E24" s="979">
        <v>5936300</v>
      </c>
      <c r="F24" s="972" t="s">
        <v>1395</v>
      </c>
      <c r="G24" s="973"/>
      <c r="H24" s="974" t="str">
        <f t="shared" si="0"/>
        <v/>
      </c>
      <c r="I24" s="972"/>
      <c r="J24" s="975" t="str">
        <f>M24</f>
        <v>เพิ่มประสิทธิภาพในการผลิตข้าว (ปรับลดวงเงินจากเดิม 12,092,500 เป็น 5,936,300)</v>
      </c>
      <c r="K24" s="972" t="s">
        <v>1395</v>
      </c>
      <c r="L24" s="976"/>
      <c r="M24" s="980" t="str">
        <f>("เพิ่มประสิทธิภาพในการผลิตข้าว"&amp;N24)</f>
        <v>เพิ่มประสิทธิภาพในการผลิตข้าว (ปรับลดวงเงินจากเดิม 12,092,500 เป็น 5,936,300)</v>
      </c>
      <c r="N24" s="966" t="s">
        <v>258</v>
      </c>
    </row>
    <row r="25" spans="1:14" s="740" customFormat="1" ht="23.25">
      <c r="A25" s="731">
        <v>19</v>
      </c>
      <c r="B25" s="741">
        <v>1</v>
      </c>
      <c r="C25" s="742"/>
      <c r="D25" s="753" t="s">
        <v>1817</v>
      </c>
      <c r="E25" s="754">
        <v>1200000</v>
      </c>
      <c r="F25" s="745" t="s">
        <v>1395</v>
      </c>
      <c r="G25" s="826"/>
      <c r="H25" s="827" t="str">
        <f t="shared" si="0"/>
        <v/>
      </c>
      <c r="I25" s="745" t="s">
        <v>461</v>
      </c>
      <c r="J25" s="746" t="str">
        <f>M25</f>
        <v>พัฒนาสินค้าเกษตร</v>
      </c>
      <c r="K25" s="747" t="s">
        <v>1395</v>
      </c>
      <c r="L25" s="750"/>
      <c r="M25" s="749" t="s">
        <v>1044</v>
      </c>
    </row>
    <row r="26" spans="1:14" s="740" customFormat="1" ht="23.25">
      <c r="A26" s="731">
        <v>20</v>
      </c>
      <c r="B26" s="741">
        <v>1</v>
      </c>
      <c r="C26" s="742"/>
      <c r="D26" s="753" t="s">
        <v>1819</v>
      </c>
      <c r="E26" s="754">
        <v>600000</v>
      </c>
      <c r="F26" s="745" t="s">
        <v>1395</v>
      </c>
      <c r="G26" s="826"/>
      <c r="H26" s="827" t="str">
        <f t="shared" si="0"/>
        <v/>
      </c>
      <c r="I26" s="745" t="s">
        <v>461</v>
      </c>
      <c r="J26" s="746" t="str">
        <f>M26</f>
        <v>ส่งเสริมสินค้าเกษตร</v>
      </c>
      <c r="K26" s="747" t="s">
        <v>1395</v>
      </c>
      <c r="L26" s="750"/>
      <c r="M26" s="749" t="s">
        <v>911</v>
      </c>
    </row>
    <row r="27" spans="1:14" s="765" customFormat="1" ht="34.5">
      <c r="A27" s="731">
        <v>21</v>
      </c>
      <c r="B27" s="757">
        <v>1</v>
      </c>
      <c r="C27" s="758"/>
      <c r="D27" s="743" t="s">
        <v>1820</v>
      </c>
      <c r="E27" s="744">
        <v>1000000</v>
      </c>
      <c r="F27" s="759" t="s">
        <v>1395</v>
      </c>
      <c r="G27" s="828"/>
      <c r="H27" s="829" t="str">
        <f t="shared" si="0"/>
        <v/>
      </c>
      <c r="I27" s="760"/>
      <c r="J27" s="761" t="str">
        <f>M27</f>
        <v>ส่งเสริมสินค้าเกษตร</v>
      </c>
      <c r="K27" s="762" t="s">
        <v>1395</v>
      </c>
      <c r="L27" s="763"/>
      <c r="M27" s="764" t="s">
        <v>911</v>
      </c>
    </row>
    <row r="28" spans="1:14" s="774" customFormat="1" ht="34.5">
      <c r="A28" s="731">
        <v>22</v>
      </c>
      <c r="B28" s="766">
        <v>1</v>
      </c>
      <c r="C28" s="767"/>
      <c r="D28" s="768" t="s">
        <v>1821</v>
      </c>
      <c r="E28" s="769">
        <v>2560000</v>
      </c>
      <c r="F28" s="770"/>
      <c r="G28" s="826" t="s">
        <v>1395</v>
      </c>
      <c r="H28" s="830">
        <f t="shared" si="0"/>
        <v>2</v>
      </c>
      <c r="I28" s="771"/>
      <c r="J28" s="964" t="str">
        <f>(M28&amp;M1)</f>
        <v>ส่งเสริมสินค้าเกษตร (ปรับโครงการจาก 1 เป็น 2)</v>
      </c>
      <c r="K28" s="772"/>
      <c r="L28" s="773">
        <v>2</v>
      </c>
      <c r="M28" s="749" t="s">
        <v>911</v>
      </c>
    </row>
    <row r="29" spans="1:14" s="740" customFormat="1" ht="23.25">
      <c r="A29" s="731">
        <v>23</v>
      </c>
      <c r="B29" s="741">
        <v>1</v>
      </c>
      <c r="C29" s="742"/>
      <c r="D29" s="775" t="s">
        <v>1822</v>
      </c>
      <c r="E29" s="685">
        <v>4490000</v>
      </c>
      <c r="F29" s="745"/>
      <c r="G29" s="826"/>
      <c r="H29" s="827" t="str">
        <f t="shared" si="0"/>
        <v/>
      </c>
      <c r="I29" s="745" t="s">
        <v>1395</v>
      </c>
      <c r="J29" s="746" t="str">
        <f>M29</f>
        <v>จัดซื้อครุภัณฑ์(ยาฆ่าเชื้อ,เครื่องแต่งกาย,เครื่องพ่นยา)</v>
      </c>
      <c r="K29" s="747"/>
      <c r="L29" s="750">
        <v>34</v>
      </c>
      <c r="M29" s="752" t="s">
        <v>1823</v>
      </c>
    </row>
    <row r="30" spans="1:14" s="740" customFormat="1" ht="12">
      <c r="A30" s="731">
        <v>24</v>
      </c>
      <c r="B30" s="741">
        <v>1</v>
      </c>
      <c r="C30" s="742"/>
      <c r="D30" s="775" t="s">
        <v>1705</v>
      </c>
      <c r="E30" s="685">
        <v>935000</v>
      </c>
      <c r="F30" s="745" t="s">
        <v>1395</v>
      </c>
      <c r="G30" s="826"/>
      <c r="H30" s="827" t="str">
        <f t="shared" si="0"/>
        <v/>
      </c>
      <c r="I30" s="745"/>
      <c r="J30" s="746" t="str">
        <f>M30</f>
        <v>การพัฒนาสินค้าเกษตร</v>
      </c>
      <c r="K30" s="747" t="s">
        <v>1395</v>
      </c>
      <c r="L30" s="750"/>
      <c r="M30" s="749" t="s">
        <v>912</v>
      </c>
    </row>
    <row r="31" spans="1:14" s="740" customFormat="1" ht="12">
      <c r="A31" s="731">
        <v>25</v>
      </c>
      <c r="B31" s="741">
        <v>1</v>
      </c>
      <c r="C31" s="742"/>
      <c r="D31" s="775" t="s">
        <v>1707</v>
      </c>
      <c r="E31" s="685">
        <v>325000</v>
      </c>
      <c r="F31" s="745" t="s">
        <v>1395</v>
      </c>
      <c r="G31" s="826"/>
      <c r="H31" s="827" t="str">
        <f t="shared" si="0"/>
        <v/>
      </c>
      <c r="I31" s="745" t="s">
        <v>461</v>
      </c>
      <c r="J31" s="746" t="str">
        <f>M31</f>
        <v>การพัฒนาสินค้าเกษตร</v>
      </c>
      <c r="K31" s="747" t="s">
        <v>1395</v>
      </c>
      <c r="L31" s="750"/>
      <c r="M31" s="749" t="s">
        <v>912</v>
      </c>
    </row>
    <row r="32" spans="1:14" s="740" customFormat="1" ht="12">
      <c r="A32" s="731">
        <v>26</v>
      </c>
      <c r="B32" s="741">
        <v>1</v>
      </c>
      <c r="C32" s="742"/>
      <c r="D32" s="775" t="s">
        <v>1708</v>
      </c>
      <c r="E32" s="685">
        <v>456000</v>
      </c>
      <c r="F32" s="745" t="s">
        <v>1395</v>
      </c>
      <c r="G32" s="826"/>
      <c r="H32" s="827" t="str">
        <f t="shared" si="0"/>
        <v/>
      </c>
      <c r="I32" s="745" t="s">
        <v>461</v>
      </c>
      <c r="J32" s="746" t="str">
        <f>M32</f>
        <v>การพัฒนาสินค้าเกษตร</v>
      </c>
      <c r="K32" s="747" t="s">
        <v>1395</v>
      </c>
      <c r="L32" s="750"/>
      <c r="M32" s="749" t="s">
        <v>912</v>
      </c>
    </row>
    <row r="33" spans="1:13" s="783" customFormat="1" ht="34.5">
      <c r="A33" s="731">
        <v>27</v>
      </c>
      <c r="B33" s="776">
        <v>1</v>
      </c>
      <c r="C33" s="777"/>
      <c r="D33" s="778" t="s">
        <v>1709</v>
      </c>
      <c r="E33" s="707">
        <v>1913000</v>
      </c>
      <c r="F33" s="779"/>
      <c r="G33" s="831"/>
      <c r="H33" s="832" t="str">
        <f t="shared" si="0"/>
        <v/>
      </c>
      <c r="I33" s="779" t="s">
        <v>1395</v>
      </c>
      <c r="J33" s="964" t="str">
        <f>(M33&amp;M4)</f>
        <v>จัดซื้อวัสดุ (ปรับโครงการจาก 2 เป็น 3)</v>
      </c>
      <c r="K33" s="780"/>
      <c r="L33" s="781">
        <v>35</v>
      </c>
      <c r="M33" s="782" t="s">
        <v>462</v>
      </c>
    </row>
    <row r="34" spans="1:13" s="774" customFormat="1" ht="23.25">
      <c r="A34" s="731">
        <v>28</v>
      </c>
      <c r="B34" s="766">
        <v>1</v>
      </c>
      <c r="C34" s="767"/>
      <c r="D34" s="784" t="s">
        <v>1428</v>
      </c>
      <c r="E34" s="785">
        <v>1500000</v>
      </c>
      <c r="F34" s="770" t="s">
        <v>1395</v>
      </c>
      <c r="G34" s="833"/>
      <c r="H34" s="834" t="str">
        <f t="shared" si="0"/>
        <v/>
      </c>
      <c r="I34" s="770"/>
      <c r="J34" s="964" t="str">
        <f>(M34&amp;M5)</f>
        <v>ขาดรายละเอียดโครงการ (ปรับจากโครงการไม่สอดคล้องฯ เป็น 1)</v>
      </c>
      <c r="K34" s="772" t="s">
        <v>1395</v>
      </c>
      <c r="L34" s="773"/>
      <c r="M34" s="786" t="s">
        <v>1248</v>
      </c>
    </row>
    <row r="35" spans="1:13" s="740" customFormat="1" ht="57">
      <c r="A35" s="731">
        <v>29</v>
      </c>
      <c r="B35" s="741">
        <v>2</v>
      </c>
      <c r="C35" s="758" t="s">
        <v>1711</v>
      </c>
      <c r="D35" s="743" t="s">
        <v>1712</v>
      </c>
      <c r="E35" s="756">
        <v>15450000</v>
      </c>
      <c r="F35" s="745" t="s">
        <v>1395</v>
      </c>
      <c r="G35" s="826"/>
      <c r="H35" s="827" t="str">
        <f t="shared" si="0"/>
        <v/>
      </c>
      <c r="I35" s="745" t="s">
        <v>461</v>
      </c>
      <c r="J35" s="746" t="str">
        <f>M35</f>
        <v>ส่งเสริมการท่องเที่ยอ(ป้องกันการพังของตลิ่งและโบราณสถาน)</v>
      </c>
      <c r="K35" s="747" t="s">
        <v>1395</v>
      </c>
      <c r="L35" s="750"/>
      <c r="M35" s="746" t="s">
        <v>1713</v>
      </c>
    </row>
    <row r="36" spans="1:13" s="740" customFormat="1" ht="23.25">
      <c r="A36" s="731">
        <v>30</v>
      </c>
      <c r="B36" s="741">
        <v>2</v>
      </c>
      <c r="C36" s="742"/>
      <c r="D36" s="743" t="s">
        <v>1714</v>
      </c>
      <c r="E36" s="756">
        <v>8500000</v>
      </c>
      <c r="F36" s="745"/>
      <c r="G36" s="826" t="s">
        <v>1395</v>
      </c>
      <c r="H36" s="827">
        <f t="shared" si="0"/>
        <v>12</v>
      </c>
      <c r="I36" s="745" t="s">
        <v>461</v>
      </c>
      <c r="J36" s="964" t="str">
        <f>(M36&amp;M1)</f>
        <v>ป้องกันการพังของตลิ่งและโบราณสถาน (ปรับโครงการจาก 1 เป็น 2)</v>
      </c>
      <c r="K36" s="747"/>
      <c r="L36" s="750">
        <v>12</v>
      </c>
      <c r="M36" s="746" t="s">
        <v>1715</v>
      </c>
    </row>
    <row r="37" spans="1:13" s="740" customFormat="1" ht="12">
      <c r="A37" s="731">
        <v>31</v>
      </c>
      <c r="B37" s="741">
        <v>2</v>
      </c>
      <c r="C37" s="742"/>
      <c r="D37" s="743" t="s">
        <v>1716</v>
      </c>
      <c r="E37" s="751">
        <v>1000000</v>
      </c>
      <c r="F37" s="745"/>
      <c r="G37" s="826"/>
      <c r="H37" s="827" t="str">
        <f t="shared" si="0"/>
        <v/>
      </c>
      <c r="I37" s="745" t="s">
        <v>1395</v>
      </c>
      <c r="J37" s="746" t="str">
        <f t="shared" ref="J37:J50" si="1">M37</f>
        <v>โครงการอบรม</v>
      </c>
      <c r="K37" s="747"/>
      <c r="L37" s="750">
        <v>36</v>
      </c>
      <c r="M37" s="752" t="s">
        <v>1655</v>
      </c>
    </row>
    <row r="38" spans="1:13" s="774" customFormat="1" ht="12">
      <c r="A38" s="731">
        <v>32</v>
      </c>
      <c r="B38" s="766">
        <v>2</v>
      </c>
      <c r="C38" s="767"/>
      <c r="D38" s="768" t="s">
        <v>1717</v>
      </c>
      <c r="E38" s="769">
        <v>600000</v>
      </c>
      <c r="F38" s="770" t="s">
        <v>1395</v>
      </c>
      <c r="G38" s="835"/>
      <c r="H38" s="830" t="str">
        <f t="shared" si="0"/>
        <v/>
      </c>
      <c r="I38" s="771"/>
      <c r="J38" s="746" t="str">
        <f t="shared" si="1"/>
        <v>ฟื้นฟูปรับปรุงดินเปรี้ยว</v>
      </c>
      <c r="K38" s="772" t="s">
        <v>1395</v>
      </c>
      <c r="L38" s="773"/>
      <c r="M38" s="787" t="s">
        <v>2064</v>
      </c>
    </row>
    <row r="39" spans="1:13" s="740" customFormat="1" ht="12">
      <c r="A39" s="731">
        <v>33</v>
      </c>
      <c r="B39" s="741">
        <v>2</v>
      </c>
      <c r="C39" s="742"/>
      <c r="D39" s="743" t="s">
        <v>1719</v>
      </c>
      <c r="E39" s="751">
        <v>600000</v>
      </c>
      <c r="F39" s="745"/>
      <c r="G39" s="826"/>
      <c r="H39" s="827" t="str">
        <f t="shared" si="0"/>
        <v/>
      </c>
      <c r="I39" s="745" t="s">
        <v>1395</v>
      </c>
      <c r="J39" s="746" t="str">
        <f t="shared" si="1"/>
        <v>โครงการอบรม</v>
      </c>
      <c r="K39" s="747"/>
      <c r="L39" s="750">
        <v>37</v>
      </c>
      <c r="M39" s="752" t="s">
        <v>1655</v>
      </c>
    </row>
    <row r="40" spans="1:13" s="774" customFormat="1" ht="12">
      <c r="A40" s="731">
        <v>34</v>
      </c>
      <c r="B40" s="766">
        <v>2</v>
      </c>
      <c r="C40" s="767"/>
      <c r="D40" s="768" t="s">
        <v>1720</v>
      </c>
      <c r="E40" s="769">
        <v>800000</v>
      </c>
      <c r="F40" s="770" t="s">
        <v>1395</v>
      </c>
      <c r="G40" s="835"/>
      <c r="H40" s="830" t="str">
        <f t="shared" si="0"/>
        <v/>
      </c>
      <c r="I40" s="771"/>
      <c r="J40" s="746" t="str">
        <f t="shared" si="1"/>
        <v>ฟื้นฟูปรับปรุงดินเปรี้ยว</v>
      </c>
      <c r="K40" s="772" t="s">
        <v>1395</v>
      </c>
      <c r="L40" s="773"/>
      <c r="M40" s="787" t="s">
        <v>2064</v>
      </c>
    </row>
    <row r="41" spans="1:13" s="783" customFormat="1" ht="23.25">
      <c r="A41" s="731">
        <v>35</v>
      </c>
      <c r="B41" s="776">
        <v>2</v>
      </c>
      <c r="C41" s="777"/>
      <c r="D41" s="788" t="s">
        <v>1722</v>
      </c>
      <c r="E41" s="789">
        <v>1000000</v>
      </c>
      <c r="F41" s="779"/>
      <c r="G41" s="831" t="s">
        <v>1395</v>
      </c>
      <c r="H41" s="832">
        <f t="shared" si="0"/>
        <v>1</v>
      </c>
      <c r="I41" s="779"/>
      <c r="J41" s="746" t="str">
        <f t="shared" si="1"/>
        <v>ภารกิจปกติของหน่วยงาน</v>
      </c>
      <c r="K41" s="780"/>
      <c r="L41" s="781">
        <v>1</v>
      </c>
      <c r="M41" s="749" t="s">
        <v>375</v>
      </c>
    </row>
    <row r="42" spans="1:13" s="740" customFormat="1" ht="23.25">
      <c r="A42" s="731">
        <v>36</v>
      </c>
      <c r="B42" s="741">
        <v>2</v>
      </c>
      <c r="C42" s="742"/>
      <c r="D42" s="743" t="s">
        <v>1724</v>
      </c>
      <c r="E42" s="751">
        <v>1000000</v>
      </c>
      <c r="F42" s="745"/>
      <c r="G42" s="826"/>
      <c r="H42" s="827" t="str">
        <f t="shared" si="0"/>
        <v/>
      </c>
      <c r="I42" s="745" t="s">
        <v>1395</v>
      </c>
      <c r="J42" s="746" t="str">
        <f t="shared" si="1"/>
        <v>โครงการอบรม/ประชุม</v>
      </c>
      <c r="K42" s="747"/>
      <c r="L42" s="750">
        <v>38</v>
      </c>
      <c r="M42" s="752" t="s">
        <v>559</v>
      </c>
    </row>
    <row r="43" spans="1:13" s="740" customFormat="1" ht="34.5">
      <c r="A43" s="731">
        <v>37</v>
      </c>
      <c r="B43" s="741">
        <v>2</v>
      </c>
      <c r="C43" s="742"/>
      <c r="D43" s="743" t="s">
        <v>1725</v>
      </c>
      <c r="E43" s="751">
        <v>3548900</v>
      </c>
      <c r="F43" s="745" t="s">
        <v>1395</v>
      </c>
      <c r="G43" s="826"/>
      <c r="H43" s="827" t="str">
        <f t="shared" si="0"/>
        <v/>
      </c>
      <c r="I43" s="745" t="s">
        <v>461</v>
      </c>
      <c r="J43" s="746" t="str">
        <f t="shared" si="1"/>
        <v>พัฒนาทรัพยากรธรรมชาติและสิ่งแวดล้อม</v>
      </c>
      <c r="K43" s="747" t="s">
        <v>1395</v>
      </c>
      <c r="L43" s="750"/>
      <c r="M43" s="749" t="s">
        <v>914</v>
      </c>
    </row>
    <row r="44" spans="1:13" s="740" customFormat="1" ht="12">
      <c r="A44" s="731">
        <v>38</v>
      </c>
      <c r="B44" s="741">
        <v>2</v>
      </c>
      <c r="C44" s="742"/>
      <c r="D44" s="743" t="s">
        <v>1726</v>
      </c>
      <c r="E44" s="751">
        <v>980000</v>
      </c>
      <c r="F44" s="745" t="s">
        <v>1395</v>
      </c>
      <c r="G44" s="826"/>
      <c r="H44" s="827" t="str">
        <f t="shared" si="0"/>
        <v/>
      </c>
      <c r="I44" s="745" t="s">
        <v>461</v>
      </c>
      <c r="J44" s="746" t="str">
        <f t="shared" si="1"/>
        <v>เพิ่มผลผลิตสัตว์น้ำ</v>
      </c>
      <c r="K44" s="747" t="s">
        <v>1395</v>
      </c>
      <c r="L44" s="750"/>
      <c r="M44" s="749" t="s">
        <v>913</v>
      </c>
    </row>
    <row r="45" spans="1:13" s="740" customFormat="1" ht="23.25">
      <c r="A45" s="731">
        <v>39</v>
      </c>
      <c r="B45" s="741">
        <v>2</v>
      </c>
      <c r="C45" s="742"/>
      <c r="D45" s="743" t="s">
        <v>1727</v>
      </c>
      <c r="E45" s="751">
        <v>202475</v>
      </c>
      <c r="F45" s="745"/>
      <c r="G45" s="826"/>
      <c r="H45" s="827" t="str">
        <f t="shared" si="0"/>
        <v/>
      </c>
      <c r="I45" s="745" t="s">
        <v>1395</v>
      </c>
      <c r="J45" s="746" t="str">
        <f t="shared" si="1"/>
        <v>โครงการอบรม/ซื้อครุภัณฑ์</v>
      </c>
      <c r="K45" s="747"/>
      <c r="L45" s="750">
        <v>39</v>
      </c>
      <c r="M45" s="752" t="s">
        <v>1851</v>
      </c>
    </row>
    <row r="46" spans="1:13" s="740" customFormat="1" ht="23.25">
      <c r="A46" s="731">
        <v>40</v>
      </c>
      <c r="B46" s="741">
        <v>2</v>
      </c>
      <c r="C46" s="742"/>
      <c r="D46" s="743" t="s">
        <v>1728</v>
      </c>
      <c r="E46" s="751">
        <v>67350</v>
      </c>
      <c r="F46" s="745"/>
      <c r="G46" s="826"/>
      <c r="H46" s="827" t="str">
        <f t="shared" si="0"/>
        <v/>
      </c>
      <c r="I46" s="745" t="s">
        <v>1395</v>
      </c>
      <c r="J46" s="746" t="str">
        <f t="shared" si="1"/>
        <v>โครงการอบรม</v>
      </c>
      <c r="K46" s="747"/>
      <c r="L46" s="750">
        <v>40</v>
      </c>
      <c r="M46" s="749" t="s">
        <v>1655</v>
      </c>
    </row>
    <row r="47" spans="1:13" s="740" customFormat="1" ht="34.5">
      <c r="A47" s="731">
        <v>41</v>
      </c>
      <c r="B47" s="741">
        <v>2</v>
      </c>
      <c r="C47" s="742"/>
      <c r="D47" s="743" t="s">
        <v>1730</v>
      </c>
      <c r="E47" s="751">
        <v>1025000</v>
      </c>
      <c r="F47" s="745" t="s">
        <v>1395</v>
      </c>
      <c r="G47" s="826"/>
      <c r="H47" s="827" t="str">
        <f t="shared" si="0"/>
        <v/>
      </c>
      <c r="I47" s="745" t="s">
        <v>461</v>
      </c>
      <c r="J47" s="746" t="str">
        <f t="shared" si="1"/>
        <v>ลดปัญหาน้ำกัดเซาะตลิ่ง</v>
      </c>
      <c r="K47" s="747" t="s">
        <v>1395</v>
      </c>
      <c r="L47" s="750"/>
      <c r="M47" s="746" t="s">
        <v>1731</v>
      </c>
    </row>
    <row r="48" spans="1:13" s="740" customFormat="1" ht="23.25">
      <c r="A48" s="731">
        <v>42</v>
      </c>
      <c r="B48" s="741">
        <v>2</v>
      </c>
      <c r="C48" s="742"/>
      <c r="D48" s="743" t="s">
        <v>1732</v>
      </c>
      <c r="E48" s="751">
        <v>537000</v>
      </c>
      <c r="F48" s="745" t="s">
        <v>1395</v>
      </c>
      <c r="G48" s="826"/>
      <c r="H48" s="827" t="str">
        <f t="shared" si="0"/>
        <v/>
      </c>
      <c r="I48" s="745" t="s">
        <v>461</v>
      </c>
      <c r="J48" s="746" t="str">
        <f t="shared" si="1"/>
        <v>พัฒนาแหล่งน้ำเพื่อการเกษตร</v>
      </c>
      <c r="K48" s="747" t="s">
        <v>1395</v>
      </c>
      <c r="L48" s="750"/>
      <c r="M48" s="746" t="s">
        <v>909</v>
      </c>
    </row>
    <row r="49" spans="1:13" s="740" customFormat="1" ht="23.25">
      <c r="A49" s="731">
        <v>43</v>
      </c>
      <c r="B49" s="741">
        <v>2</v>
      </c>
      <c r="C49" s="742"/>
      <c r="D49" s="743" t="s">
        <v>1733</v>
      </c>
      <c r="E49" s="751">
        <v>259000</v>
      </c>
      <c r="F49" s="745" t="s">
        <v>1395</v>
      </c>
      <c r="G49" s="826"/>
      <c r="H49" s="827" t="str">
        <f t="shared" si="0"/>
        <v/>
      </c>
      <c r="I49" s="745" t="s">
        <v>461</v>
      </c>
      <c r="J49" s="746" t="str">
        <f t="shared" si="1"/>
        <v>พัฒนาแหล่งน้ำเพื่อการเกษตร</v>
      </c>
      <c r="K49" s="747" t="s">
        <v>1395</v>
      </c>
      <c r="L49" s="750"/>
      <c r="M49" s="746" t="s">
        <v>909</v>
      </c>
    </row>
    <row r="50" spans="1:13" s="740" customFormat="1" ht="23.25">
      <c r="A50" s="731">
        <v>44</v>
      </c>
      <c r="B50" s="741">
        <v>2</v>
      </c>
      <c r="C50" s="742"/>
      <c r="D50" s="743" t="s">
        <v>1734</v>
      </c>
      <c r="E50" s="751">
        <v>804000</v>
      </c>
      <c r="F50" s="745" t="s">
        <v>1395</v>
      </c>
      <c r="G50" s="826"/>
      <c r="H50" s="827" t="str">
        <f t="shared" si="0"/>
        <v/>
      </c>
      <c r="I50" s="745" t="s">
        <v>461</v>
      </c>
      <c r="J50" s="746" t="str">
        <f t="shared" si="1"/>
        <v>พัฒนาแหล่งน้ำเพื่อการเกษตร</v>
      </c>
      <c r="K50" s="747" t="s">
        <v>1395</v>
      </c>
      <c r="L50" s="750"/>
      <c r="M50" s="746" t="s">
        <v>909</v>
      </c>
    </row>
    <row r="51" spans="1:13" s="740" customFormat="1" ht="23.25">
      <c r="A51" s="731">
        <v>45</v>
      </c>
      <c r="B51" s="741">
        <v>2</v>
      </c>
      <c r="C51" s="742"/>
      <c r="D51" s="743" t="s">
        <v>1735</v>
      </c>
      <c r="E51" s="751">
        <v>403000</v>
      </c>
      <c r="F51" s="745"/>
      <c r="G51" s="826" t="s">
        <v>1395</v>
      </c>
      <c r="H51" s="827">
        <f t="shared" si="0"/>
        <v>11</v>
      </c>
      <c r="I51" s="745" t="s">
        <v>461</v>
      </c>
      <c r="J51" s="964" t="str">
        <f>(M51&amp;M1)</f>
        <v>พัฒนาแหล่งน้ำเพื่อการเกษตร (ปรับโครงการจาก 1 เป็น 2)</v>
      </c>
      <c r="K51" s="747"/>
      <c r="L51" s="750">
        <v>11</v>
      </c>
      <c r="M51" s="746" t="s">
        <v>909</v>
      </c>
    </row>
    <row r="52" spans="1:13" s="765" customFormat="1" ht="23.25">
      <c r="A52" s="731">
        <v>46</v>
      </c>
      <c r="B52" s="757">
        <v>2</v>
      </c>
      <c r="C52" s="758"/>
      <c r="D52" s="743" t="s">
        <v>1736</v>
      </c>
      <c r="E52" s="751">
        <v>760000</v>
      </c>
      <c r="F52" s="745" t="s">
        <v>1395</v>
      </c>
      <c r="G52" s="828"/>
      <c r="H52" s="829" t="str">
        <f t="shared" si="0"/>
        <v/>
      </c>
      <c r="I52" s="759"/>
      <c r="J52" s="964" t="str">
        <f>(M52&amp;M5)</f>
        <v>อบรม/ซื้อวัสดุอุปกรณ์ (ปรับจากโครงการไม่สอดคล้องฯ เป็น 1)</v>
      </c>
      <c r="K52" s="762" t="s">
        <v>1395</v>
      </c>
      <c r="L52" s="763"/>
      <c r="M52" s="761" t="s">
        <v>463</v>
      </c>
    </row>
    <row r="53" spans="1:13" s="774" customFormat="1" ht="23.25">
      <c r="A53" s="731">
        <v>47</v>
      </c>
      <c r="B53" s="766">
        <v>2</v>
      </c>
      <c r="C53" s="767"/>
      <c r="D53" s="768" t="s">
        <v>1738</v>
      </c>
      <c r="E53" s="769">
        <v>800000</v>
      </c>
      <c r="F53" s="770"/>
      <c r="G53" s="833"/>
      <c r="H53" s="834" t="str">
        <f t="shared" si="0"/>
        <v/>
      </c>
      <c r="I53" s="770" t="s">
        <v>1395</v>
      </c>
      <c r="J53" s="746" t="str">
        <f>(M53)</f>
        <v>ขาดรายละเอียดโครงการ</v>
      </c>
      <c r="K53" s="772"/>
      <c r="L53" s="773">
        <v>41</v>
      </c>
      <c r="M53" s="786" t="s">
        <v>1248</v>
      </c>
    </row>
    <row r="54" spans="1:13" s="740" customFormat="1" ht="23.25">
      <c r="A54" s="731">
        <v>48</v>
      </c>
      <c r="B54" s="741">
        <v>2</v>
      </c>
      <c r="C54" s="742"/>
      <c r="D54" s="743" t="s">
        <v>1739</v>
      </c>
      <c r="E54" s="790">
        <v>2700000</v>
      </c>
      <c r="F54" s="745"/>
      <c r="G54" s="826" t="s">
        <v>1395</v>
      </c>
      <c r="H54" s="827" t="str">
        <f t="shared" si="0"/>
        <v/>
      </c>
      <c r="I54" s="745" t="s">
        <v>461</v>
      </c>
      <c r="J54" s="964" t="str">
        <f>(M54&amp;M1)</f>
        <v>เป็นโครงแก้ปัญหาขาดแคลนน้ำในพื้นที่ (ปรับโครงการจาก 1 เป็น 2)</v>
      </c>
      <c r="K54" s="747"/>
      <c r="L54" s="750">
        <v>42</v>
      </c>
      <c r="M54" s="746" t="s">
        <v>1740</v>
      </c>
    </row>
    <row r="55" spans="1:13" s="740" customFormat="1" ht="23.25">
      <c r="A55" s="731">
        <v>49</v>
      </c>
      <c r="B55" s="741">
        <v>2</v>
      </c>
      <c r="C55" s="742"/>
      <c r="D55" s="743" t="s">
        <v>1741</v>
      </c>
      <c r="E55" s="790">
        <v>3628800</v>
      </c>
      <c r="F55" s="745"/>
      <c r="G55" s="826" t="s">
        <v>1395</v>
      </c>
      <c r="H55" s="827" t="str">
        <f t="shared" si="0"/>
        <v/>
      </c>
      <c r="I55" s="745" t="s">
        <v>461</v>
      </c>
      <c r="J55" s="964" t="str">
        <f>(M55&amp;M1)</f>
        <v>แก้ไขปัญหาภัยแล้งและพัฒนาคุณภาพชีวิต (ปรับโครงการจาก 1 เป็น 2)</v>
      </c>
      <c r="K55" s="747"/>
      <c r="L55" s="750">
        <v>43</v>
      </c>
      <c r="M55" s="746" t="s">
        <v>1742</v>
      </c>
    </row>
    <row r="56" spans="1:13" s="740" customFormat="1" ht="23.25">
      <c r="A56" s="731">
        <v>50</v>
      </c>
      <c r="B56" s="741">
        <v>2</v>
      </c>
      <c r="C56" s="742"/>
      <c r="D56" s="743" t="s">
        <v>1743</v>
      </c>
      <c r="E56" s="790">
        <v>1944000</v>
      </c>
      <c r="F56" s="745" t="s">
        <v>1395</v>
      </c>
      <c r="G56" s="826"/>
      <c r="H56" s="827" t="str">
        <f t="shared" si="0"/>
        <v/>
      </c>
      <c r="I56" s="745" t="s">
        <v>461</v>
      </c>
      <c r="J56" s="746" t="str">
        <f>M56</f>
        <v>แก้ไขปัญหาภัยแล้งและพัฒนาคุณภาพชีวิต</v>
      </c>
      <c r="K56" s="747" t="s">
        <v>1395</v>
      </c>
      <c r="L56" s="750"/>
      <c r="M56" s="746" t="s">
        <v>1742</v>
      </c>
    </row>
    <row r="57" spans="1:13" s="740" customFormat="1" ht="23.25">
      <c r="A57" s="731">
        <v>51</v>
      </c>
      <c r="B57" s="741">
        <v>2</v>
      </c>
      <c r="C57" s="742"/>
      <c r="D57" s="743" t="s">
        <v>1744</v>
      </c>
      <c r="E57" s="790">
        <v>1980000</v>
      </c>
      <c r="F57" s="745" t="s">
        <v>1395</v>
      </c>
      <c r="G57" s="826"/>
      <c r="H57" s="827" t="str">
        <f t="shared" si="0"/>
        <v/>
      </c>
      <c r="I57" s="745" t="s">
        <v>461</v>
      </c>
      <c r="J57" s="746" t="str">
        <f>M57</f>
        <v>แก้ไขปัญหาภัยแล้งและพัฒนาคุณภาพชีวิต</v>
      </c>
      <c r="K57" s="747" t="s">
        <v>1395</v>
      </c>
      <c r="L57" s="750"/>
      <c r="M57" s="746" t="s">
        <v>1742</v>
      </c>
    </row>
    <row r="58" spans="1:13" s="740" customFormat="1" ht="23.25">
      <c r="A58" s="731">
        <v>52</v>
      </c>
      <c r="B58" s="741">
        <v>2</v>
      </c>
      <c r="C58" s="742"/>
      <c r="D58" s="743" t="s">
        <v>1862</v>
      </c>
      <c r="E58" s="790">
        <v>2160000</v>
      </c>
      <c r="F58" s="745" t="s">
        <v>1395</v>
      </c>
      <c r="G58" s="826"/>
      <c r="H58" s="827" t="str">
        <f t="shared" si="0"/>
        <v/>
      </c>
      <c r="I58" s="745" t="s">
        <v>461</v>
      </c>
      <c r="J58" s="746" t="str">
        <f>M58</f>
        <v>แก้ไขปัญหาภัยแล้งและพัฒนาคุณภาพชีวิต</v>
      </c>
      <c r="K58" s="747" t="s">
        <v>1395</v>
      </c>
      <c r="L58" s="750"/>
      <c r="M58" s="746" t="s">
        <v>1742</v>
      </c>
    </row>
    <row r="59" spans="1:13" s="740" customFormat="1" ht="23.25">
      <c r="A59" s="731">
        <v>53</v>
      </c>
      <c r="B59" s="741">
        <v>2</v>
      </c>
      <c r="C59" s="742"/>
      <c r="D59" s="743" t="s">
        <v>1863</v>
      </c>
      <c r="E59" s="790">
        <v>5600000</v>
      </c>
      <c r="F59" s="745"/>
      <c r="G59" s="826" t="s">
        <v>1395</v>
      </c>
      <c r="H59" s="827" t="str">
        <f t="shared" si="0"/>
        <v/>
      </c>
      <c r="I59" s="745" t="s">
        <v>461</v>
      </c>
      <c r="J59" s="964" t="str">
        <f>(M59&amp;M1)</f>
        <v>แก้ไขปัญหาภัยแล้งและพัฒนาคุณภาพชีวิต (ปรับโครงการจาก 1 เป็น 2)</v>
      </c>
      <c r="K59" s="747"/>
      <c r="L59" s="750">
        <v>44</v>
      </c>
      <c r="M59" s="746" t="s">
        <v>1742</v>
      </c>
    </row>
    <row r="60" spans="1:13" s="740" customFormat="1" ht="34.5">
      <c r="A60" s="731">
        <v>54</v>
      </c>
      <c r="B60" s="741">
        <v>2</v>
      </c>
      <c r="C60" s="742"/>
      <c r="D60" s="743" t="s">
        <v>564</v>
      </c>
      <c r="E60" s="790">
        <v>1360800</v>
      </c>
      <c r="F60" s="745" t="s">
        <v>1395</v>
      </c>
      <c r="G60" s="826"/>
      <c r="H60" s="827" t="str">
        <f t="shared" si="0"/>
        <v/>
      </c>
      <c r="I60" s="745" t="s">
        <v>461</v>
      </c>
      <c r="J60" s="746" t="str">
        <f>M60</f>
        <v>แก้ไขปัญหาภัยแล้งและพัฒนาคุณภาพชีวิต</v>
      </c>
      <c r="K60" s="747" t="s">
        <v>1395</v>
      </c>
      <c r="L60" s="750"/>
      <c r="M60" s="746" t="s">
        <v>1742</v>
      </c>
    </row>
    <row r="61" spans="1:13" s="740" customFormat="1" ht="23.25">
      <c r="A61" s="731">
        <v>55</v>
      </c>
      <c r="B61" s="741">
        <v>2</v>
      </c>
      <c r="C61" s="742"/>
      <c r="D61" s="743" t="s">
        <v>565</v>
      </c>
      <c r="E61" s="790">
        <v>3456000</v>
      </c>
      <c r="F61" s="745"/>
      <c r="G61" s="826" t="s">
        <v>1395</v>
      </c>
      <c r="H61" s="827">
        <f t="shared" si="0"/>
        <v>3</v>
      </c>
      <c r="I61" s="745" t="s">
        <v>461</v>
      </c>
      <c r="J61" s="964" t="str">
        <f>(M61&amp;M1)</f>
        <v>แก้ไขปัญหาภัยแล้งและพัฒนาคุณภาพชีวิต (ปรับโครงการจาก 1 เป็น 2)</v>
      </c>
      <c r="K61" s="747"/>
      <c r="L61" s="750">
        <v>3</v>
      </c>
      <c r="M61" s="746" t="s">
        <v>1742</v>
      </c>
    </row>
    <row r="62" spans="1:13" s="740" customFormat="1" ht="23.25">
      <c r="A62" s="731">
        <v>56</v>
      </c>
      <c r="B62" s="741">
        <v>2</v>
      </c>
      <c r="C62" s="742"/>
      <c r="D62" s="743" t="s">
        <v>566</v>
      </c>
      <c r="E62" s="790">
        <v>4455000</v>
      </c>
      <c r="F62" s="745"/>
      <c r="G62" s="826" t="s">
        <v>1395</v>
      </c>
      <c r="H62" s="827" t="str">
        <f t="shared" si="0"/>
        <v/>
      </c>
      <c r="I62" s="745" t="s">
        <v>461</v>
      </c>
      <c r="J62" s="964" t="str">
        <f>(M62&amp;M1)</f>
        <v>แก้ไขปัญหาภัยแล้งและพัฒนาคุณภาพชีวิต (ปรับโครงการจาก 1 เป็น 2)</v>
      </c>
      <c r="K62" s="747"/>
      <c r="L62" s="750">
        <v>45</v>
      </c>
      <c r="M62" s="746" t="s">
        <v>1742</v>
      </c>
    </row>
    <row r="63" spans="1:13" s="740" customFormat="1" ht="23.25">
      <c r="A63" s="731">
        <v>57</v>
      </c>
      <c r="B63" s="741">
        <v>2</v>
      </c>
      <c r="C63" s="742"/>
      <c r="D63" s="743" t="s">
        <v>567</v>
      </c>
      <c r="E63" s="790">
        <v>1980000</v>
      </c>
      <c r="F63" s="745"/>
      <c r="G63" s="826" t="s">
        <v>1395</v>
      </c>
      <c r="H63" s="827" t="str">
        <f t="shared" si="0"/>
        <v/>
      </c>
      <c r="I63" s="745" t="s">
        <v>461</v>
      </c>
      <c r="J63" s="964" t="str">
        <f>(M63&amp;M1)</f>
        <v>แก้ไขปัญหาภัยแล้งและพัฒนาคุณภาพชีวิต (ปรับโครงการจาก 1 เป็น 2)</v>
      </c>
      <c r="K63" s="747"/>
      <c r="L63" s="750">
        <v>46</v>
      </c>
      <c r="M63" s="746" t="s">
        <v>1742</v>
      </c>
    </row>
    <row r="64" spans="1:13" s="740" customFormat="1" ht="23.25">
      <c r="A64" s="731">
        <v>58</v>
      </c>
      <c r="B64" s="741">
        <v>2</v>
      </c>
      <c r="C64" s="742"/>
      <c r="D64" s="743" t="s">
        <v>568</v>
      </c>
      <c r="E64" s="751">
        <v>450000</v>
      </c>
      <c r="F64" s="745"/>
      <c r="G64" s="826" t="s">
        <v>1395</v>
      </c>
      <c r="H64" s="827" t="str">
        <f t="shared" si="0"/>
        <v/>
      </c>
      <c r="I64" s="745" t="s">
        <v>461</v>
      </c>
      <c r="J64" s="964" t="str">
        <f>(M64&amp;M1)</f>
        <v>ส่งเสริมการท่องเที่ยว(เอกชนสนับสนุนจักรยาน) (ปรับโครงการจาก 1 เป็น 2)</v>
      </c>
      <c r="K64" s="747"/>
      <c r="L64" s="750">
        <v>47</v>
      </c>
      <c r="M64" s="752" t="s">
        <v>569</v>
      </c>
    </row>
    <row r="65" spans="1:13" s="740" customFormat="1" ht="23.25">
      <c r="A65" s="731">
        <v>59</v>
      </c>
      <c r="B65" s="741">
        <v>2</v>
      </c>
      <c r="C65" s="742"/>
      <c r="D65" s="686" t="s">
        <v>570</v>
      </c>
      <c r="E65" s="744">
        <v>5000000</v>
      </c>
      <c r="F65" s="745" t="s">
        <v>1395</v>
      </c>
      <c r="G65" s="826"/>
      <c r="H65" s="827" t="str">
        <f t="shared" si="0"/>
        <v/>
      </c>
      <c r="I65" s="745" t="s">
        <v>461</v>
      </c>
      <c r="J65" s="746" t="str">
        <f>M65</f>
        <v>พัฒนาแหล่งท่องเที่ยว</v>
      </c>
      <c r="K65" s="747" t="s">
        <v>1395</v>
      </c>
      <c r="L65" s="750"/>
      <c r="M65" s="791" t="s">
        <v>663</v>
      </c>
    </row>
    <row r="66" spans="1:13" s="740" customFormat="1" ht="23.25">
      <c r="A66" s="731">
        <v>60</v>
      </c>
      <c r="B66" s="741">
        <v>2</v>
      </c>
      <c r="C66" s="742"/>
      <c r="D66" s="743" t="s">
        <v>571</v>
      </c>
      <c r="E66" s="756">
        <v>9600000</v>
      </c>
      <c r="F66" s="745" t="s">
        <v>1395</v>
      </c>
      <c r="G66" s="826"/>
      <c r="H66" s="827" t="str">
        <f t="shared" si="0"/>
        <v/>
      </c>
      <c r="I66" s="745" t="s">
        <v>461</v>
      </c>
      <c r="J66" s="746" t="str">
        <f>M66</f>
        <v>พัฒนาการท่องเที่ยว</v>
      </c>
      <c r="K66" s="747" t="s">
        <v>1395</v>
      </c>
      <c r="L66" s="750"/>
      <c r="M66" s="791" t="s">
        <v>1045</v>
      </c>
    </row>
    <row r="67" spans="1:13" s="740" customFormat="1" ht="23.25">
      <c r="A67" s="731">
        <v>61</v>
      </c>
      <c r="B67" s="741">
        <v>2</v>
      </c>
      <c r="C67" s="742"/>
      <c r="D67" s="775" t="s">
        <v>842</v>
      </c>
      <c r="E67" s="685">
        <v>3506000</v>
      </c>
      <c r="F67" s="745" t="s">
        <v>1395</v>
      </c>
      <c r="G67" s="826"/>
      <c r="H67" s="827" t="str">
        <f t="shared" si="0"/>
        <v/>
      </c>
      <c r="I67" s="745" t="s">
        <v>461</v>
      </c>
      <c r="J67" s="746" t="str">
        <f>M67</f>
        <v>พัฒนาการท่องเที่ยว</v>
      </c>
      <c r="K67" s="747" t="s">
        <v>1395</v>
      </c>
      <c r="L67" s="750"/>
      <c r="M67" s="791" t="s">
        <v>1045</v>
      </c>
    </row>
    <row r="68" spans="1:13" s="740" customFormat="1" ht="23.25">
      <c r="A68" s="731">
        <v>62</v>
      </c>
      <c r="B68" s="741">
        <v>2</v>
      </c>
      <c r="C68" s="742"/>
      <c r="D68" s="775" t="s">
        <v>843</v>
      </c>
      <c r="E68" s="685">
        <v>4771000</v>
      </c>
      <c r="F68" s="745"/>
      <c r="G68" s="826" t="s">
        <v>1395</v>
      </c>
      <c r="H68" s="827" t="str">
        <f t="shared" si="0"/>
        <v/>
      </c>
      <c r="I68" s="745" t="s">
        <v>461</v>
      </c>
      <c r="J68" s="964" t="str">
        <f>(M68&amp;M1)</f>
        <v>ส่งเสริมการท่องเที่ยว  (ปรับโครงการจาก 1 เป็น 2)</v>
      </c>
      <c r="K68" s="747"/>
      <c r="L68" s="750">
        <v>142</v>
      </c>
      <c r="M68" s="752" t="s">
        <v>1351</v>
      </c>
    </row>
    <row r="69" spans="1:13" s="740" customFormat="1" ht="23.25">
      <c r="A69" s="731">
        <v>63</v>
      </c>
      <c r="B69" s="741">
        <v>2</v>
      </c>
      <c r="C69" s="742"/>
      <c r="D69" s="743" t="s">
        <v>844</v>
      </c>
      <c r="E69" s="751">
        <v>40000</v>
      </c>
      <c r="F69" s="745"/>
      <c r="G69" s="826" t="s">
        <v>1395</v>
      </c>
      <c r="H69" s="827" t="str">
        <f t="shared" si="0"/>
        <v/>
      </c>
      <c r="I69" s="745" t="s">
        <v>461</v>
      </c>
      <c r="J69" s="964" t="str">
        <f>(M69&amp;M1)</f>
        <v>ส่งเสริมการท่องเที่ยว  (ปรับโครงการจาก 1 เป็น 2)</v>
      </c>
      <c r="K69" s="747"/>
      <c r="L69" s="750">
        <v>48</v>
      </c>
      <c r="M69" s="752" t="s">
        <v>1351</v>
      </c>
    </row>
    <row r="70" spans="1:13" s="774" customFormat="1" ht="23.25">
      <c r="A70" s="731">
        <v>64</v>
      </c>
      <c r="B70" s="766">
        <v>2</v>
      </c>
      <c r="C70" s="767"/>
      <c r="D70" s="768" t="s">
        <v>845</v>
      </c>
      <c r="E70" s="769">
        <v>30000</v>
      </c>
      <c r="F70" s="770"/>
      <c r="G70" s="833"/>
      <c r="H70" s="834" t="str">
        <f t="shared" si="0"/>
        <v/>
      </c>
      <c r="I70" s="770" t="s">
        <v>1395</v>
      </c>
      <c r="J70" s="746" t="str">
        <f>M70</f>
        <v>รายละเอียดโครงการไม่สอดคล้องกับกิจกรรม</v>
      </c>
      <c r="K70" s="772"/>
      <c r="L70" s="773">
        <v>49</v>
      </c>
      <c r="M70" s="786" t="s">
        <v>846</v>
      </c>
    </row>
    <row r="71" spans="1:13" s="740" customFormat="1" ht="23.25">
      <c r="A71" s="731">
        <v>65</v>
      </c>
      <c r="B71" s="741">
        <v>2</v>
      </c>
      <c r="C71" s="742"/>
      <c r="D71" s="743" t="s">
        <v>847</v>
      </c>
      <c r="E71" s="751">
        <v>560000</v>
      </c>
      <c r="F71" s="745"/>
      <c r="G71" s="826"/>
      <c r="H71" s="827" t="str">
        <f t="shared" si="0"/>
        <v/>
      </c>
      <c r="I71" s="745" t="s">
        <v>1395</v>
      </c>
      <c r="J71" s="746" t="str">
        <f>M71</f>
        <v>โครงการศึกษา/วิจัย</v>
      </c>
      <c r="K71" s="747"/>
      <c r="L71" s="750">
        <v>50</v>
      </c>
      <c r="M71" s="752" t="s">
        <v>848</v>
      </c>
    </row>
    <row r="72" spans="1:13" s="740" customFormat="1" ht="23.25">
      <c r="A72" s="731">
        <v>66</v>
      </c>
      <c r="B72" s="741">
        <v>2</v>
      </c>
      <c r="C72" s="742"/>
      <c r="D72" s="792" t="s">
        <v>217</v>
      </c>
      <c r="E72" s="790">
        <v>350000</v>
      </c>
      <c r="F72" s="745"/>
      <c r="G72" s="826" t="s">
        <v>1395</v>
      </c>
      <c r="H72" s="827">
        <f t="shared" ref="H72:H135" si="2">IF(OR(L72=0,L72&gt;30),"",L72)</f>
        <v>30</v>
      </c>
      <c r="I72" s="745" t="s">
        <v>461</v>
      </c>
      <c r="J72" s="746" t="str">
        <f>M72</f>
        <v>ภารกิจปกติของหน่วยงาน</v>
      </c>
      <c r="K72" s="747"/>
      <c r="L72" s="750">
        <v>30</v>
      </c>
      <c r="M72" s="749" t="s">
        <v>375</v>
      </c>
    </row>
    <row r="73" spans="1:13" s="740" customFormat="1" ht="23.25">
      <c r="A73" s="731">
        <v>67</v>
      </c>
      <c r="B73" s="741">
        <v>2</v>
      </c>
      <c r="C73" s="742"/>
      <c r="D73" s="743" t="s">
        <v>219</v>
      </c>
      <c r="E73" s="744">
        <v>360000</v>
      </c>
      <c r="F73" s="745"/>
      <c r="G73" s="826"/>
      <c r="H73" s="827" t="str">
        <f t="shared" si="2"/>
        <v/>
      </c>
      <c r="I73" s="745" t="s">
        <v>1395</v>
      </c>
      <c r="J73" s="746" t="str">
        <f>M73</f>
        <v>โครงการอบรม</v>
      </c>
      <c r="K73" s="747"/>
      <c r="L73" s="750">
        <v>51</v>
      </c>
      <c r="M73" s="752" t="s">
        <v>1655</v>
      </c>
    </row>
    <row r="74" spans="1:13" s="740" customFormat="1" ht="23.25">
      <c r="A74" s="731">
        <v>68</v>
      </c>
      <c r="B74" s="741">
        <v>2</v>
      </c>
      <c r="C74" s="742"/>
      <c r="D74" s="743" t="s">
        <v>220</v>
      </c>
      <c r="E74" s="793">
        <v>3175300</v>
      </c>
      <c r="F74" s="745"/>
      <c r="G74" s="826" t="s">
        <v>1395</v>
      </c>
      <c r="H74" s="827">
        <f t="shared" si="2"/>
        <v>14</v>
      </c>
      <c r="I74" s="745" t="s">
        <v>461</v>
      </c>
      <c r="J74" s="964" t="str">
        <f>(M74&amp;M1)</f>
        <v>ส่งเสริมแพทย์แผนไทย (ปรับโครงการจาก 1 เป็น 2)</v>
      </c>
      <c r="K74" s="747"/>
      <c r="L74" s="750">
        <v>14</v>
      </c>
      <c r="M74" s="749" t="s">
        <v>915</v>
      </c>
    </row>
    <row r="75" spans="1:13" s="740" customFormat="1" ht="23.25">
      <c r="A75" s="731">
        <v>69</v>
      </c>
      <c r="B75" s="741">
        <v>2</v>
      </c>
      <c r="C75" s="742"/>
      <c r="D75" s="743" t="s">
        <v>221</v>
      </c>
      <c r="E75" s="790">
        <v>500000</v>
      </c>
      <c r="F75" s="745" t="s">
        <v>1395</v>
      </c>
      <c r="G75" s="826"/>
      <c r="H75" s="827" t="str">
        <f t="shared" si="2"/>
        <v/>
      </c>
      <c r="I75" s="745"/>
      <c r="J75" s="964" t="str">
        <f>(M75&amp;M5)</f>
        <v>โครงการอบรม/ดูงาน/ซื้อวัสดุ (ปรับจากโครงการไม่สอดคล้องฯ เป็น 1)</v>
      </c>
      <c r="K75" s="747" t="s">
        <v>1395</v>
      </c>
      <c r="L75" s="750"/>
      <c r="M75" s="752" t="s">
        <v>222</v>
      </c>
    </row>
    <row r="76" spans="1:13" s="740" customFormat="1" ht="23.25">
      <c r="A76" s="731">
        <v>70</v>
      </c>
      <c r="B76" s="741">
        <v>2</v>
      </c>
      <c r="C76" s="742"/>
      <c r="D76" s="775" t="s">
        <v>223</v>
      </c>
      <c r="E76" s="685">
        <v>7000000</v>
      </c>
      <c r="F76" s="745"/>
      <c r="G76" s="826"/>
      <c r="H76" s="827" t="str">
        <f t="shared" si="2"/>
        <v/>
      </c>
      <c r="I76" s="745" t="s">
        <v>1395</v>
      </c>
      <c r="J76" s="746" t="str">
        <f>M76</f>
        <v>โครงการอบรม</v>
      </c>
      <c r="K76" s="747"/>
      <c r="L76" s="750">
        <v>52</v>
      </c>
      <c r="M76" s="752" t="s">
        <v>1655</v>
      </c>
    </row>
    <row r="77" spans="1:13" s="740" customFormat="1" ht="34.5">
      <c r="A77" s="731">
        <v>71</v>
      </c>
      <c r="B77" s="741">
        <v>2</v>
      </c>
      <c r="C77" s="742"/>
      <c r="D77" s="775" t="s">
        <v>224</v>
      </c>
      <c r="E77" s="685">
        <v>1675000</v>
      </c>
      <c r="F77" s="745" t="s">
        <v>1395</v>
      </c>
      <c r="G77" s="826"/>
      <c r="H77" s="827" t="str">
        <f t="shared" si="2"/>
        <v/>
      </c>
      <c r="I77" s="745"/>
      <c r="J77" s="964" t="str">
        <f>(M77&amp;M5)</f>
        <v>โครงการอบรม/ซื้อครุภัณฑ์(เต็นท์,โต๊ะ,เก้าอี้,จ้างเหมาจัดงาน) (ปรับจากโครงการไม่สอดคล้องฯ เป็น 1)</v>
      </c>
      <c r="K77" s="747" t="s">
        <v>1395</v>
      </c>
      <c r="L77" s="750"/>
      <c r="M77" s="752" t="s">
        <v>916</v>
      </c>
    </row>
    <row r="78" spans="1:13" s="740" customFormat="1" ht="23.25">
      <c r="A78" s="731">
        <v>72</v>
      </c>
      <c r="B78" s="741">
        <v>2</v>
      </c>
      <c r="C78" s="742"/>
      <c r="D78" s="775" t="s">
        <v>226</v>
      </c>
      <c r="E78" s="685">
        <v>1688000</v>
      </c>
      <c r="F78" s="745"/>
      <c r="G78" s="826" t="s">
        <v>1395</v>
      </c>
      <c r="H78" s="827">
        <f t="shared" si="2"/>
        <v>13</v>
      </c>
      <c r="I78" s="745"/>
      <c r="J78" s="964" t="str">
        <f>(M78&amp;M6)</f>
        <v>โครงการอบรม (ปรับจากโครงการไม่สอดคล้อง ฯ เป็น 2)</v>
      </c>
      <c r="K78" s="747"/>
      <c r="L78" s="750">
        <v>13</v>
      </c>
      <c r="M78" s="752" t="s">
        <v>1655</v>
      </c>
    </row>
    <row r="79" spans="1:13" s="740" customFormat="1" ht="23.25">
      <c r="A79" s="731">
        <v>73</v>
      </c>
      <c r="B79" s="741">
        <v>2</v>
      </c>
      <c r="C79" s="742"/>
      <c r="D79" s="775" t="s">
        <v>227</v>
      </c>
      <c r="E79" s="685">
        <v>335800</v>
      </c>
      <c r="F79" s="745"/>
      <c r="G79" s="826"/>
      <c r="H79" s="827" t="str">
        <f t="shared" si="2"/>
        <v/>
      </c>
      <c r="I79" s="745" t="s">
        <v>1395</v>
      </c>
      <c r="J79" s="746" t="str">
        <f>M79</f>
        <v>โครงการอบรม</v>
      </c>
      <c r="K79" s="747"/>
      <c r="L79" s="750">
        <v>53</v>
      </c>
      <c r="M79" s="752" t="s">
        <v>1655</v>
      </c>
    </row>
    <row r="80" spans="1:13" s="740" customFormat="1" ht="23.25">
      <c r="A80" s="731">
        <v>74</v>
      </c>
      <c r="B80" s="741">
        <v>2</v>
      </c>
      <c r="C80" s="742"/>
      <c r="D80" s="743" t="s">
        <v>228</v>
      </c>
      <c r="E80" s="751">
        <v>457000</v>
      </c>
      <c r="F80" s="745"/>
      <c r="G80" s="826"/>
      <c r="H80" s="827" t="str">
        <f t="shared" si="2"/>
        <v/>
      </c>
      <c r="I80" s="745" t="s">
        <v>1395</v>
      </c>
      <c r="J80" s="746" t="str">
        <f>M80</f>
        <v>โครงการอบรม</v>
      </c>
      <c r="K80" s="747"/>
      <c r="L80" s="750">
        <v>54</v>
      </c>
      <c r="M80" s="752" t="s">
        <v>1655</v>
      </c>
    </row>
    <row r="81" spans="1:13" s="740" customFormat="1" ht="34.5">
      <c r="A81" s="731">
        <v>75</v>
      </c>
      <c r="B81" s="741">
        <v>3</v>
      </c>
      <c r="C81" s="758" t="s">
        <v>229</v>
      </c>
      <c r="D81" s="743" t="s">
        <v>267</v>
      </c>
      <c r="E81" s="751">
        <v>275000</v>
      </c>
      <c r="F81" s="745"/>
      <c r="G81" s="826" t="s">
        <v>1395</v>
      </c>
      <c r="H81" s="827">
        <f t="shared" si="2"/>
        <v>16</v>
      </c>
      <c r="I81" s="745" t="s">
        <v>461</v>
      </c>
      <c r="J81" s="964" t="str">
        <f>(M81&amp;M1)</f>
        <v>การพัฒนาแหล่งน้ำ (ปรับโครงการจาก 1 เป็น 2)</v>
      </c>
      <c r="K81" s="747"/>
      <c r="L81" s="750">
        <v>16</v>
      </c>
      <c r="M81" s="746" t="s">
        <v>917</v>
      </c>
    </row>
    <row r="82" spans="1:13" s="740" customFormat="1" ht="34.5">
      <c r="A82" s="731">
        <v>76</v>
      </c>
      <c r="B82" s="741">
        <v>3</v>
      </c>
      <c r="C82" s="742"/>
      <c r="D82" s="743" t="s">
        <v>231</v>
      </c>
      <c r="E82" s="751">
        <v>102000</v>
      </c>
      <c r="F82" s="745"/>
      <c r="G82" s="826"/>
      <c r="H82" s="827" t="str">
        <f t="shared" si="2"/>
        <v/>
      </c>
      <c r="I82" s="745" t="s">
        <v>1395</v>
      </c>
      <c r="J82" s="746" t="str">
        <f>M82</f>
        <v>การจัดเลี้ยง</v>
      </c>
      <c r="K82" s="747"/>
      <c r="L82" s="750">
        <v>55</v>
      </c>
      <c r="M82" s="752" t="s">
        <v>232</v>
      </c>
    </row>
    <row r="83" spans="1:13" s="740" customFormat="1" ht="12">
      <c r="A83" s="731">
        <v>77</v>
      </c>
      <c r="B83" s="741">
        <v>3</v>
      </c>
      <c r="C83" s="742"/>
      <c r="D83" s="743" t="s">
        <v>233</v>
      </c>
      <c r="E83" s="751">
        <v>24000</v>
      </c>
      <c r="F83" s="745"/>
      <c r="G83" s="826"/>
      <c r="H83" s="827" t="str">
        <f t="shared" si="2"/>
        <v/>
      </c>
      <c r="I83" s="745" t="s">
        <v>1395</v>
      </c>
      <c r="J83" s="746" t="str">
        <f>M83</f>
        <v>การจัดเลี้ยงอาหารกลางวัน</v>
      </c>
      <c r="K83" s="747"/>
      <c r="L83" s="750">
        <v>56</v>
      </c>
      <c r="M83" s="752" t="s">
        <v>918</v>
      </c>
    </row>
    <row r="84" spans="1:13" s="740" customFormat="1" ht="23.25">
      <c r="A84" s="731">
        <v>78</v>
      </c>
      <c r="B84" s="741">
        <v>3</v>
      </c>
      <c r="C84" s="742"/>
      <c r="D84" s="743" t="s">
        <v>234</v>
      </c>
      <c r="E84" s="751">
        <v>150000</v>
      </c>
      <c r="F84" s="745"/>
      <c r="G84" s="826"/>
      <c r="H84" s="827" t="str">
        <f t="shared" si="2"/>
        <v/>
      </c>
      <c r="I84" s="745" t="s">
        <v>1395</v>
      </c>
      <c r="J84" s="964" t="str">
        <f>(M84&amp;M4)</f>
        <v>ภารกิจปกติของหน่วยงาน (ปรับโครงการจาก 2 เป็น 3)</v>
      </c>
      <c r="K84" s="747"/>
      <c r="L84" s="750">
        <v>57</v>
      </c>
      <c r="M84" s="749" t="s">
        <v>375</v>
      </c>
    </row>
    <row r="85" spans="1:13" s="740" customFormat="1" ht="57">
      <c r="A85" s="731">
        <v>79</v>
      </c>
      <c r="B85" s="741">
        <v>3</v>
      </c>
      <c r="C85" s="742"/>
      <c r="D85" s="743" t="s">
        <v>235</v>
      </c>
      <c r="E85" s="756">
        <v>20000000</v>
      </c>
      <c r="F85" s="745" t="s">
        <v>1395</v>
      </c>
      <c r="G85" s="826"/>
      <c r="H85" s="827" t="str">
        <f t="shared" si="2"/>
        <v/>
      </c>
      <c r="I85" s="745" t="s">
        <v>461</v>
      </c>
      <c r="J85" s="746" t="str">
        <f>M85</f>
        <v>จัดระเบียบและพัฒนาเมือง</v>
      </c>
      <c r="K85" s="747" t="s">
        <v>1395</v>
      </c>
      <c r="L85" s="750"/>
      <c r="M85" s="749" t="s">
        <v>919</v>
      </c>
    </row>
    <row r="86" spans="1:13" s="740" customFormat="1" ht="57">
      <c r="A86" s="731">
        <v>80</v>
      </c>
      <c r="B86" s="741">
        <v>3</v>
      </c>
      <c r="C86" s="742"/>
      <c r="D86" s="743" t="s">
        <v>236</v>
      </c>
      <c r="E86" s="756">
        <v>15687000</v>
      </c>
      <c r="F86" s="745" t="s">
        <v>1395</v>
      </c>
      <c r="G86" s="826"/>
      <c r="H86" s="827" t="str">
        <f t="shared" si="2"/>
        <v/>
      </c>
      <c r="I86" s="745" t="s">
        <v>461</v>
      </c>
      <c r="J86" s="746" t="str">
        <f>M86</f>
        <v>พัฒนาโครงข่ายถนน</v>
      </c>
      <c r="K86" s="747" t="s">
        <v>1395</v>
      </c>
      <c r="L86" s="750"/>
      <c r="M86" s="749" t="s">
        <v>920</v>
      </c>
    </row>
    <row r="87" spans="1:13" s="740" customFormat="1" ht="34.5">
      <c r="A87" s="731">
        <v>81</v>
      </c>
      <c r="B87" s="741">
        <v>3</v>
      </c>
      <c r="C87" s="742"/>
      <c r="D87" s="775" t="s">
        <v>237</v>
      </c>
      <c r="E87" s="685">
        <v>45540000</v>
      </c>
      <c r="F87" s="745"/>
      <c r="G87" s="826" t="s">
        <v>1395</v>
      </c>
      <c r="H87" s="827" t="str">
        <f t="shared" si="2"/>
        <v/>
      </c>
      <c r="I87" s="745" t="s">
        <v>461</v>
      </c>
      <c r="J87" s="964" t="str">
        <f>(M87&amp;M1)</f>
        <v>พัฒนาโครงข่ายถนน (ปรับโครงการจาก 1 เป็น 2)</v>
      </c>
      <c r="K87" s="747"/>
      <c r="L87" s="750">
        <v>58</v>
      </c>
      <c r="M87" s="749" t="s">
        <v>920</v>
      </c>
    </row>
    <row r="88" spans="1:13" s="774" customFormat="1" ht="23.25">
      <c r="A88" s="731">
        <v>82</v>
      </c>
      <c r="B88" s="766">
        <v>3</v>
      </c>
      <c r="C88" s="767"/>
      <c r="D88" s="794" t="s">
        <v>239</v>
      </c>
      <c r="E88" s="706">
        <v>4011000</v>
      </c>
      <c r="F88" s="770"/>
      <c r="G88" s="833"/>
      <c r="H88" s="834" t="str">
        <f t="shared" si="2"/>
        <v/>
      </c>
      <c r="I88" s="770" t="s">
        <v>1395</v>
      </c>
      <c r="J88" s="746" t="str">
        <f>M88</f>
        <v>ขาดรายละเอียดโครงการ</v>
      </c>
      <c r="K88" s="772"/>
      <c r="L88" s="773">
        <v>59</v>
      </c>
      <c r="M88" s="795" t="s">
        <v>1248</v>
      </c>
    </row>
    <row r="89" spans="1:13" s="740" customFormat="1" ht="23.25">
      <c r="A89" s="731">
        <v>83</v>
      </c>
      <c r="B89" s="741">
        <v>3</v>
      </c>
      <c r="C89" s="742"/>
      <c r="D89" s="743" t="s">
        <v>240</v>
      </c>
      <c r="E89" s="744">
        <v>2000000</v>
      </c>
      <c r="F89" s="745"/>
      <c r="G89" s="826" t="s">
        <v>1395</v>
      </c>
      <c r="H89" s="827">
        <f t="shared" si="2"/>
        <v>15</v>
      </c>
      <c r="I89" s="745" t="s">
        <v>461</v>
      </c>
      <c r="J89" s="964" t="str">
        <f>(M89&amp;M1)</f>
        <v>แก้ไขปัญหาภัยแล้งและพัฒนาคุณภาพชีวิต(4 หมู่บ้าน) (ปรับโครงการจาก 1 เป็น 2)</v>
      </c>
      <c r="K89" s="747"/>
      <c r="L89" s="750">
        <v>15</v>
      </c>
      <c r="M89" s="746" t="s">
        <v>241</v>
      </c>
    </row>
    <row r="90" spans="1:13" s="740" customFormat="1" ht="34.5">
      <c r="A90" s="731">
        <v>84</v>
      </c>
      <c r="B90" s="741">
        <v>3</v>
      </c>
      <c r="C90" s="742"/>
      <c r="D90" s="743" t="s">
        <v>242</v>
      </c>
      <c r="E90" s="751">
        <v>3365000</v>
      </c>
      <c r="F90" s="745"/>
      <c r="G90" s="826" t="s">
        <v>1395</v>
      </c>
      <c r="H90" s="827" t="str">
        <f t="shared" si="2"/>
        <v/>
      </c>
      <c r="I90" s="745" t="s">
        <v>461</v>
      </c>
      <c r="J90" s="964" t="str">
        <f>(M90&amp;M1)</f>
        <v>เป็นโครงสร้างพื้นฐานและอำนวยความสะดวกการขนส่งสินค้าเกษตร (ปรับโครงการจาก 1 เป็น 2)</v>
      </c>
      <c r="K90" s="747"/>
      <c r="L90" s="750">
        <v>60</v>
      </c>
      <c r="M90" s="746" t="s">
        <v>1361</v>
      </c>
    </row>
    <row r="91" spans="1:13" s="740" customFormat="1" ht="34.5">
      <c r="A91" s="731">
        <v>85</v>
      </c>
      <c r="B91" s="741">
        <v>3</v>
      </c>
      <c r="C91" s="742"/>
      <c r="D91" s="743" t="s">
        <v>243</v>
      </c>
      <c r="E91" s="796">
        <v>1500000</v>
      </c>
      <c r="F91" s="745"/>
      <c r="G91" s="826" t="s">
        <v>1395</v>
      </c>
      <c r="H91" s="827">
        <f t="shared" si="2"/>
        <v>20</v>
      </c>
      <c r="I91" s="745" t="s">
        <v>461</v>
      </c>
      <c r="J91" s="964" t="str">
        <f>(M91&amp;M1)</f>
        <v>เป็นโครงสร้างพื้นฐานและอำนวยความสะดวกการขนส่งสินค้าเกษตร (ปรับโครงการจาก 1 เป็น 2)</v>
      </c>
      <c r="K91" s="747"/>
      <c r="L91" s="750">
        <v>20</v>
      </c>
      <c r="M91" s="746" t="s">
        <v>1361</v>
      </c>
    </row>
    <row r="92" spans="1:13" s="740" customFormat="1" ht="34.5">
      <c r="A92" s="731">
        <v>86</v>
      </c>
      <c r="B92" s="741">
        <v>3</v>
      </c>
      <c r="C92" s="742"/>
      <c r="D92" s="743" t="s">
        <v>244</v>
      </c>
      <c r="E92" s="756">
        <v>4914000</v>
      </c>
      <c r="F92" s="745"/>
      <c r="G92" s="826" t="s">
        <v>1395</v>
      </c>
      <c r="H92" s="827" t="str">
        <f t="shared" si="2"/>
        <v/>
      </c>
      <c r="I92" s="745" t="s">
        <v>461</v>
      </c>
      <c r="J92" s="964" t="str">
        <f t="shared" ref="J92:J101" si="3">(M92&amp;M$1)</f>
        <v>เป็นโครงสร้างพื้นฐานและอำนวยความสะดวกการขนส่งสินค้าเกษตร (ปรับโครงการจาก 1 เป็น 2)</v>
      </c>
      <c r="K92" s="747"/>
      <c r="L92" s="750">
        <v>61</v>
      </c>
      <c r="M92" s="746" t="s">
        <v>1361</v>
      </c>
    </row>
    <row r="93" spans="1:13" s="740" customFormat="1" ht="23.25">
      <c r="A93" s="731">
        <v>87</v>
      </c>
      <c r="B93" s="741">
        <v>3</v>
      </c>
      <c r="C93" s="742"/>
      <c r="D93" s="743" t="s">
        <v>266</v>
      </c>
      <c r="E93" s="751">
        <v>300000</v>
      </c>
      <c r="F93" s="745"/>
      <c r="G93" s="826" t="s">
        <v>1395</v>
      </c>
      <c r="H93" s="827" t="str">
        <f t="shared" si="2"/>
        <v/>
      </c>
      <c r="I93" s="745" t="s">
        <v>461</v>
      </c>
      <c r="J93" s="964" t="str">
        <f t="shared" si="3"/>
        <v>พัฒนาโครงข่ายถนน (ปรับโครงการจาก 1 เป็น 2)</v>
      </c>
      <c r="K93" s="747"/>
      <c r="L93" s="750">
        <v>62</v>
      </c>
      <c r="M93" s="746" t="s">
        <v>920</v>
      </c>
    </row>
    <row r="94" spans="1:13" s="740" customFormat="1" ht="45.75">
      <c r="A94" s="731">
        <v>88</v>
      </c>
      <c r="B94" s="741">
        <v>3</v>
      </c>
      <c r="C94" s="742"/>
      <c r="D94" s="743" t="s">
        <v>246</v>
      </c>
      <c r="E94" s="751">
        <v>2000000</v>
      </c>
      <c r="F94" s="745"/>
      <c r="G94" s="826" t="s">
        <v>1395</v>
      </c>
      <c r="H94" s="827" t="str">
        <f t="shared" si="2"/>
        <v/>
      </c>
      <c r="I94" s="745" t="s">
        <v>461</v>
      </c>
      <c r="J94" s="964" t="str">
        <f t="shared" si="3"/>
        <v>เป็นโครงสร้างพื้นฐานและอำนวยความสะดวกการขนส่งสินค้าเกษตร(ผู้ได้รับประโยชน์ 6 ตำบล) (ปรับโครงการจาก 1 เป็น 2)</v>
      </c>
      <c r="K94" s="747"/>
      <c r="L94" s="750">
        <v>63</v>
      </c>
      <c r="M94" s="746" t="s">
        <v>247</v>
      </c>
    </row>
    <row r="95" spans="1:13" s="740" customFormat="1" ht="23.25">
      <c r="A95" s="731">
        <v>89</v>
      </c>
      <c r="B95" s="741">
        <v>3</v>
      </c>
      <c r="C95" s="742"/>
      <c r="D95" s="743" t="s">
        <v>1290</v>
      </c>
      <c r="E95" s="751">
        <v>250000</v>
      </c>
      <c r="F95" s="745"/>
      <c r="G95" s="826" t="s">
        <v>1395</v>
      </c>
      <c r="H95" s="827" t="str">
        <f t="shared" si="2"/>
        <v/>
      </c>
      <c r="I95" s="745" t="s">
        <v>461</v>
      </c>
      <c r="J95" s="964" t="str">
        <f t="shared" si="3"/>
        <v>พัฒนาโครงข่ายถนน (ปรับโครงการจาก 1 เป็น 2)</v>
      </c>
      <c r="K95" s="747"/>
      <c r="L95" s="750">
        <v>64</v>
      </c>
      <c r="M95" s="746" t="s">
        <v>920</v>
      </c>
    </row>
    <row r="96" spans="1:13" s="740" customFormat="1" ht="34.5">
      <c r="A96" s="731">
        <v>90</v>
      </c>
      <c r="B96" s="741">
        <v>3</v>
      </c>
      <c r="C96" s="742"/>
      <c r="D96" s="753" t="s">
        <v>249</v>
      </c>
      <c r="E96" s="751">
        <v>16100000</v>
      </c>
      <c r="F96" s="745"/>
      <c r="G96" s="826" t="s">
        <v>1395</v>
      </c>
      <c r="H96" s="827" t="str">
        <f t="shared" si="2"/>
        <v/>
      </c>
      <c r="I96" s="745" t="s">
        <v>461</v>
      </c>
      <c r="J96" s="964" t="str">
        <f t="shared" si="3"/>
        <v>เป็นโครงสร้างพื้นฐานและอำนวยความสะดวกการขนส่งสินค้าเกษตร (ปรับโครงการจาก 1 เป็น 2)</v>
      </c>
      <c r="K96" s="747"/>
      <c r="L96" s="750">
        <v>65</v>
      </c>
      <c r="M96" s="746" t="s">
        <v>1361</v>
      </c>
    </row>
    <row r="97" spans="1:14" s="740" customFormat="1" ht="34.5">
      <c r="A97" s="731">
        <v>91</v>
      </c>
      <c r="B97" s="741">
        <v>3</v>
      </c>
      <c r="C97" s="742"/>
      <c r="D97" s="775" t="s">
        <v>561</v>
      </c>
      <c r="E97" s="685">
        <v>2649000</v>
      </c>
      <c r="F97" s="745"/>
      <c r="G97" s="826" t="s">
        <v>1395</v>
      </c>
      <c r="H97" s="827" t="str">
        <f t="shared" si="2"/>
        <v/>
      </c>
      <c r="I97" s="745" t="s">
        <v>461</v>
      </c>
      <c r="J97" s="964" t="str">
        <f t="shared" si="3"/>
        <v>เป็นโครงสร้างพื้นฐานและอำนวยความสะดวกการขนส่งสินค้าเกษตร (ปรับโครงการจาก 1 เป็น 2)</v>
      </c>
      <c r="K97" s="747"/>
      <c r="L97" s="750">
        <v>66</v>
      </c>
      <c r="M97" s="746" t="s">
        <v>1361</v>
      </c>
    </row>
    <row r="98" spans="1:14" s="740" customFormat="1" ht="45.75">
      <c r="A98" s="731">
        <v>92</v>
      </c>
      <c r="B98" s="741">
        <v>3</v>
      </c>
      <c r="C98" s="742"/>
      <c r="D98" s="775" t="s">
        <v>562</v>
      </c>
      <c r="E98" s="685">
        <v>1286000</v>
      </c>
      <c r="F98" s="745"/>
      <c r="G98" s="826" t="s">
        <v>1395</v>
      </c>
      <c r="H98" s="827" t="str">
        <f t="shared" si="2"/>
        <v/>
      </c>
      <c r="I98" s="745" t="s">
        <v>461</v>
      </c>
      <c r="J98" s="964" t="str">
        <f t="shared" si="3"/>
        <v>เป็นโครงสร้างพื้นฐานและอำนวยความสะดวกการขนส่งสินค้าเกษตร(ไม่ควรระบุชื่อเจ้าของบ้านในการขอโครงการ) (ปรับโครงการจาก 1 เป็น 2)</v>
      </c>
      <c r="K98" s="747"/>
      <c r="L98" s="750">
        <v>67</v>
      </c>
      <c r="M98" s="746" t="s">
        <v>563</v>
      </c>
    </row>
    <row r="99" spans="1:14" s="740" customFormat="1" ht="45.75">
      <c r="A99" s="731">
        <v>93</v>
      </c>
      <c r="B99" s="741">
        <v>3</v>
      </c>
      <c r="C99" s="742"/>
      <c r="D99" s="775" t="s">
        <v>1183</v>
      </c>
      <c r="E99" s="685">
        <v>10829000</v>
      </c>
      <c r="F99" s="745"/>
      <c r="G99" s="826" t="s">
        <v>1395</v>
      </c>
      <c r="H99" s="827" t="str">
        <f t="shared" si="2"/>
        <v/>
      </c>
      <c r="I99" s="745" t="s">
        <v>461</v>
      </c>
      <c r="J99" s="964" t="str">
        <f t="shared" si="3"/>
        <v>เป็นโครงสร้างพื้นฐานและอำนวยความสะดวกการขนส่งสินค้าเกษตร (ปรับโครงการจาก 1 เป็น 2)</v>
      </c>
      <c r="K99" s="747"/>
      <c r="L99" s="750">
        <v>68</v>
      </c>
      <c r="M99" s="746" t="s">
        <v>1361</v>
      </c>
    </row>
    <row r="100" spans="1:14" s="740" customFormat="1" ht="45.75">
      <c r="A100" s="731">
        <v>94</v>
      </c>
      <c r="B100" s="741">
        <v>3</v>
      </c>
      <c r="C100" s="742"/>
      <c r="D100" s="775" t="s">
        <v>1184</v>
      </c>
      <c r="E100" s="685">
        <v>7220000</v>
      </c>
      <c r="F100" s="745"/>
      <c r="G100" s="826" t="s">
        <v>1395</v>
      </c>
      <c r="H100" s="827" t="str">
        <f t="shared" si="2"/>
        <v/>
      </c>
      <c r="I100" s="745" t="s">
        <v>461</v>
      </c>
      <c r="J100" s="964" t="str">
        <f t="shared" si="3"/>
        <v>เป็นโครงสร้างพื้นฐานและอำนวยความสะดวกการขนส่งสินค้าเกษตร (ปรับโครงการจาก 1 เป็น 2)</v>
      </c>
      <c r="K100" s="747"/>
      <c r="L100" s="750">
        <v>69</v>
      </c>
      <c r="M100" s="746" t="s">
        <v>1361</v>
      </c>
    </row>
    <row r="101" spans="1:14" s="740" customFormat="1" ht="45.75">
      <c r="A101" s="731">
        <v>95</v>
      </c>
      <c r="B101" s="741">
        <v>3</v>
      </c>
      <c r="C101" s="742"/>
      <c r="D101" s="775" t="s">
        <v>1185</v>
      </c>
      <c r="E101" s="685">
        <v>11960000</v>
      </c>
      <c r="F101" s="745"/>
      <c r="G101" s="826" t="s">
        <v>1395</v>
      </c>
      <c r="H101" s="827" t="str">
        <f t="shared" si="2"/>
        <v/>
      </c>
      <c r="I101" s="745" t="s">
        <v>461</v>
      </c>
      <c r="J101" s="964" t="str">
        <f t="shared" si="3"/>
        <v>เป็นโครงสร้างพื้นฐานและอำนวยความสะดวกการขนส่งของประชาชน (ปรับโครงการจาก 1 เป็น 2)</v>
      </c>
      <c r="K101" s="747"/>
      <c r="L101" s="750">
        <v>143</v>
      </c>
      <c r="M101" s="746" t="s">
        <v>1186</v>
      </c>
    </row>
    <row r="102" spans="1:14" s="740" customFormat="1" ht="34.5">
      <c r="A102" s="731">
        <v>96</v>
      </c>
      <c r="B102" s="741">
        <v>3</v>
      </c>
      <c r="C102" s="742"/>
      <c r="D102" s="775" t="s">
        <v>1187</v>
      </c>
      <c r="E102" s="685">
        <v>13800000</v>
      </c>
      <c r="F102" s="745" t="s">
        <v>1395</v>
      </c>
      <c r="G102" s="826"/>
      <c r="H102" s="827" t="str">
        <f t="shared" si="2"/>
        <v/>
      </c>
      <c r="I102" s="745" t="s">
        <v>461</v>
      </c>
      <c r="J102" s="746" t="str">
        <f>M102</f>
        <v>เป็นโครงสร้างพื้นฐานและอำนวยความสะดวกการขนส่งของประชาชน</v>
      </c>
      <c r="K102" s="747" t="s">
        <v>1395</v>
      </c>
      <c r="L102" s="750"/>
      <c r="M102" s="746" t="s">
        <v>1186</v>
      </c>
    </row>
    <row r="103" spans="1:14" s="977" customFormat="1" ht="51" customHeight="1">
      <c r="A103" s="968">
        <v>97</v>
      </c>
      <c r="B103" s="741">
        <v>3</v>
      </c>
      <c r="C103" s="969"/>
      <c r="D103" s="970" t="s">
        <v>1188</v>
      </c>
      <c r="E103" s="971">
        <v>18538000</v>
      </c>
      <c r="F103" s="972" t="s">
        <v>1395</v>
      </c>
      <c r="G103" s="973"/>
      <c r="H103" s="974" t="str">
        <f t="shared" si="2"/>
        <v/>
      </c>
      <c r="I103" s="972" t="s">
        <v>461</v>
      </c>
      <c r="J103" s="975" t="str">
        <f>M103</f>
        <v>เป็นโครงสร้างพื้นฐานและอำนวยความสะดวกการขนส่งผลผลิตทางการเกษตร (ปรับลดวงเงินจากเดิม 22,540,000 เป็น 18,538,000)</v>
      </c>
      <c r="K103" s="972" t="s">
        <v>1395</v>
      </c>
      <c r="L103" s="976"/>
      <c r="M103" s="975" t="str">
        <f>("เป็นโครงสร้างพื้นฐานและอำนวยความสะดวกการขนส่งผลผลิตทางการเกษตร"&amp;N103)</f>
        <v>เป็นโครงสร้างพื้นฐานและอำนวยความสะดวกการขนส่งผลผลิตทางการเกษตร (ปรับลดวงเงินจากเดิม 22,540,000 เป็น 18,538,000)</v>
      </c>
      <c r="N103" s="967" t="s">
        <v>259</v>
      </c>
    </row>
    <row r="104" spans="1:14" s="740" customFormat="1" ht="34.5">
      <c r="A104" s="731">
        <v>98</v>
      </c>
      <c r="B104" s="741">
        <v>3</v>
      </c>
      <c r="C104" s="742"/>
      <c r="D104" s="775" t="s">
        <v>1557</v>
      </c>
      <c r="E104" s="685">
        <v>10580000</v>
      </c>
      <c r="F104" s="745"/>
      <c r="G104" s="826" t="s">
        <v>1395</v>
      </c>
      <c r="H104" s="827" t="str">
        <f t="shared" si="2"/>
        <v/>
      </c>
      <c r="I104" s="745" t="s">
        <v>461</v>
      </c>
      <c r="J104" s="964" t="str">
        <f>(M104&amp;M1)</f>
        <v>เป็นโครงสร้างพื้นฐานและอำนวยความสะดวกการขนส่งสินค้าเกษตร (ปรับโครงการจาก 1 เป็น 2)</v>
      </c>
      <c r="K104" s="747"/>
      <c r="L104" s="750">
        <v>70</v>
      </c>
      <c r="M104" s="746" t="s">
        <v>1361</v>
      </c>
    </row>
    <row r="105" spans="1:14" s="740" customFormat="1" ht="34.5">
      <c r="A105" s="731">
        <v>99</v>
      </c>
      <c r="B105" s="741">
        <v>3</v>
      </c>
      <c r="C105" s="742"/>
      <c r="D105" s="775" t="s">
        <v>1558</v>
      </c>
      <c r="E105" s="685">
        <v>7705000</v>
      </c>
      <c r="F105" s="745" t="s">
        <v>1395</v>
      </c>
      <c r="G105" s="826"/>
      <c r="H105" s="827" t="str">
        <f t="shared" si="2"/>
        <v/>
      </c>
      <c r="I105" s="745" t="s">
        <v>461</v>
      </c>
      <c r="J105" s="746"/>
      <c r="K105" s="747" t="s">
        <v>1395</v>
      </c>
      <c r="L105" s="750"/>
      <c r="M105" s="746" t="s">
        <v>290</v>
      </c>
    </row>
    <row r="106" spans="1:14" s="740" customFormat="1" ht="34.5">
      <c r="A106" s="731">
        <v>100</v>
      </c>
      <c r="B106" s="741">
        <v>3</v>
      </c>
      <c r="C106" s="742"/>
      <c r="D106" s="775" t="s">
        <v>1559</v>
      </c>
      <c r="E106" s="685">
        <v>6578000</v>
      </c>
      <c r="F106" s="745"/>
      <c r="G106" s="826" t="s">
        <v>1395</v>
      </c>
      <c r="H106" s="827" t="str">
        <f t="shared" si="2"/>
        <v/>
      </c>
      <c r="I106" s="745" t="s">
        <v>461</v>
      </c>
      <c r="J106" s="964" t="str">
        <f>(M106&amp;M1)</f>
        <v>เป็นโครงสร้างพื้นฐานและอำนวยความสะดวกการขนส่งผลผลิตทางการเกษตร (ปรับโครงการจาก 1 เป็น 2)</v>
      </c>
      <c r="K106" s="747"/>
      <c r="L106" s="750">
        <v>144</v>
      </c>
      <c r="M106" s="746" t="s">
        <v>290</v>
      </c>
    </row>
    <row r="107" spans="1:14" s="740" customFormat="1" ht="34.5">
      <c r="A107" s="731">
        <v>101</v>
      </c>
      <c r="B107" s="741">
        <v>3</v>
      </c>
      <c r="C107" s="797"/>
      <c r="D107" s="775" t="s">
        <v>1560</v>
      </c>
      <c r="E107" s="685">
        <v>6900000</v>
      </c>
      <c r="F107" s="745" t="s">
        <v>1395</v>
      </c>
      <c r="G107" s="826"/>
      <c r="H107" s="827" t="str">
        <f t="shared" si="2"/>
        <v/>
      </c>
      <c r="I107" s="745" t="s">
        <v>461</v>
      </c>
      <c r="J107" s="746" t="str">
        <f>M107</f>
        <v>เป็นโครงสร้างพื้นฐานและอำนวยความสะดวกการขนส่งผลผลิตทางการเกษตร</v>
      </c>
      <c r="K107" s="747" t="s">
        <v>1395</v>
      </c>
      <c r="L107" s="750"/>
      <c r="M107" s="746" t="s">
        <v>290</v>
      </c>
    </row>
    <row r="108" spans="1:14" s="740" customFormat="1" ht="23.25">
      <c r="A108" s="731">
        <v>102</v>
      </c>
      <c r="B108" s="741">
        <v>3</v>
      </c>
      <c r="C108" s="797"/>
      <c r="D108" s="743" t="s">
        <v>427</v>
      </c>
      <c r="E108" s="751">
        <v>190000</v>
      </c>
      <c r="F108" s="745"/>
      <c r="G108" s="826" t="s">
        <v>1395</v>
      </c>
      <c r="H108" s="827">
        <f t="shared" si="2"/>
        <v>17</v>
      </c>
      <c r="I108" s="745" t="s">
        <v>461</v>
      </c>
      <c r="J108" s="746" t="str">
        <f>M108</f>
        <v>ภารกิจปกติของหน่วยงาน</v>
      </c>
      <c r="K108" s="747"/>
      <c r="L108" s="750">
        <v>17</v>
      </c>
      <c r="M108" s="749" t="s">
        <v>375</v>
      </c>
    </row>
    <row r="109" spans="1:14" s="740" customFormat="1" ht="23.25">
      <c r="A109" s="731">
        <v>103</v>
      </c>
      <c r="B109" s="741">
        <v>3</v>
      </c>
      <c r="C109" s="797"/>
      <c r="D109" s="743" t="s">
        <v>428</v>
      </c>
      <c r="E109" s="751">
        <v>420000</v>
      </c>
      <c r="F109" s="745"/>
      <c r="G109" s="826"/>
      <c r="H109" s="827" t="str">
        <f t="shared" si="2"/>
        <v/>
      </c>
      <c r="I109" s="745" t="s">
        <v>1395</v>
      </c>
      <c r="J109" s="964" t="str">
        <f>(M109&amp;M4)</f>
        <v>ภารกิจปกติของหน่วยงาน (ปรับโครงการจาก 2 เป็น 3)</v>
      </c>
      <c r="K109" s="747"/>
      <c r="L109" s="750">
        <v>71</v>
      </c>
      <c r="M109" s="749" t="s">
        <v>375</v>
      </c>
    </row>
    <row r="110" spans="1:14" s="740" customFormat="1" ht="23.25">
      <c r="A110" s="731">
        <v>104</v>
      </c>
      <c r="B110" s="741">
        <v>3</v>
      </c>
      <c r="C110" s="797"/>
      <c r="D110" s="743" t="s">
        <v>429</v>
      </c>
      <c r="E110" s="751">
        <v>210000</v>
      </c>
      <c r="F110" s="745"/>
      <c r="G110" s="826"/>
      <c r="H110" s="827" t="str">
        <f t="shared" si="2"/>
        <v/>
      </c>
      <c r="I110" s="745" t="s">
        <v>1395</v>
      </c>
      <c r="J110" s="964" t="str">
        <f>(M110&amp;M4)</f>
        <v>ภารกิจปกติของหน่วยงาน (ปรับโครงการจาก 2 เป็น 3)</v>
      </c>
      <c r="K110" s="747"/>
      <c r="L110" s="750">
        <v>72</v>
      </c>
      <c r="M110" s="749" t="s">
        <v>375</v>
      </c>
    </row>
    <row r="111" spans="1:14" s="740" customFormat="1" ht="23.25">
      <c r="A111" s="731">
        <v>105</v>
      </c>
      <c r="B111" s="741">
        <v>3</v>
      </c>
      <c r="C111" s="797"/>
      <c r="D111" s="743" t="s">
        <v>429</v>
      </c>
      <c r="E111" s="751">
        <v>210000</v>
      </c>
      <c r="F111" s="745"/>
      <c r="G111" s="826"/>
      <c r="H111" s="827" t="str">
        <f t="shared" si="2"/>
        <v/>
      </c>
      <c r="I111" s="745" t="s">
        <v>1395</v>
      </c>
      <c r="J111" s="964" t="str">
        <f>(M111&amp;M4)</f>
        <v>ภารกิจปกติของหน่วยงาน (ปรับโครงการจาก 2 เป็น 3)</v>
      </c>
      <c r="K111" s="747"/>
      <c r="L111" s="750">
        <v>73</v>
      </c>
      <c r="M111" s="749" t="s">
        <v>375</v>
      </c>
    </row>
    <row r="112" spans="1:14" s="740" customFormat="1" ht="23.25">
      <c r="A112" s="731">
        <v>106</v>
      </c>
      <c r="B112" s="741">
        <v>3</v>
      </c>
      <c r="C112" s="797"/>
      <c r="D112" s="743" t="s">
        <v>429</v>
      </c>
      <c r="E112" s="751">
        <v>210000</v>
      </c>
      <c r="F112" s="745"/>
      <c r="G112" s="826"/>
      <c r="H112" s="827" t="str">
        <f t="shared" si="2"/>
        <v/>
      </c>
      <c r="I112" s="745" t="s">
        <v>1395</v>
      </c>
      <c r="J112" s="964" t="str">
        <f>(M112&amp;M4)</f>
        <v>ภารกิจปกติของหน่วยงาน (ปรับโครงการจาก 2 เป็น 3)</v>
      </c>
      <c r="K112" s="747"/>
      <c r="L112" s="750">
        <v>74</v>
      </c>
      <c r="M112" s="749" t="s">
        <v>375</v>
      </c>
    </row>
    <row r="113" spans="1:13" s="740" customFormat="1" ht="23.25">
      <c r="A113" s="731">
        <v>107</v>
      </c>
      <c r="B113" s="741">
        <v>3</v>
      </c>
      <c r="C113" s="797"/>
      <c r="D113" s="743" t="s">
        <v>429</v>
      </c>
      <c r="E113" s="751">
        <v>210000</v>
      </c>
      <c r="F113" s="745"/>
      <c r="G113" s="826"/>
      <c r="H113" s="827" t="str">
        <f t="shared" si="2"/>
        <v/>
      </c>
      <c r="I113" s="745" t="s">
        <v>1395</v>
      </c>
      <c r="J113" s="964" t="str">
        <f>(M113&amp;M4)</f>
        <v>ภารกิจปกติของหน่วยงาน (ปรับโครงการจาก 2 เป็น 3)</v>
      </c>
      <c r="K113" s="747"/>
      <c r="L113" s="750">
        <v>75</v>
      </c>
      <c r="M113" s="749" t="s">
        <v>375</v>
      </c>
    </row>
    <row r="114" spans="1:13" s="740" customFormat="1" ht="34.5">
      <c r="A114" s="731">
        <v>108</v>
      </c>
      <c r="B114" s="741">
        <v>3</v>
      </c>
      <c r="C114" s="797"/>
      <c r="D114" s="743" t="s">
        <v>430</v>
      </c>
      <c r="E114" s="751">
        <v>125750</v>
      </c>
      <c r="F114" s="745"/>
      <c r="G114" s="826" t="s">
        <v>1395</v>
      </c>
      <c r="H114" s="827">
        <f t="shared" si="2"/>
        <v>19</v>
      </c>
      <c r="I114" s="745" t="s">
        <v>461</v>
      </c>
      <c r="J114" s="964" t="str">
        <f>(M114&amp;M1)</f>
        <v>ภารกิจปกติของหน่วยงาน (ปรับโครงการจาก 1 เป็น 2)</v>
      </c>
      <c r="K114" s="747"/>
      <c r="L114" s="750">
        <v>19</v>
      </c>
      <c r="M114" s="749" t="s">
        <v>375</v>
      </c>
    </row>
    <row r="115" spans="1:13" s="740" customFormat="1" ht="23.25">
      <c r="A115" s="731">
        <v>109</v>
      </c>
      <c r="B115" s="741">
        <v>3</v>
      </c>
      <c r="C115" s="797"/>
      <c r="D115" s="743" t="s">
        <v>431</v>
      </c>
      <c r="E115" s="751">
        <v>3000000</v>
      </c>
      <c r="F115" s="745" t="s">
        <v>1395</v>
      </c>
      <c r="G115" s="826"/>
      <c r="H115" s="827" t="str">
        <f t="shared" si="2"/>
        <v/>
      </c>
      <c r="I115" s="745" t="s">
        <v>461</v>
      </c>
      <c r="J115" s="964" t="str">
        <f>(M115&amp;M3)</f>
        <v>ภารกิจปกติของหน่วยงาน (ปรับโครงการจาก 2 เป็น 1)</v>
      </c>
      <c r="K115" s="747" t="s">
        <v>1395</v>
      </c>
      <c r="L115" s="750"/>
      <c r="M115" s="749" t="s">
        <v>375</v>
      </c>
    </row>
    <row r="116" spans="1:13" s="740" customFormat="1" ht="23.25">
      <c r="A116" s="731">
        <v>110</v>
      </c>
      <c r="B116" s="741">
        <v>3</v>
      </c>
      <c r="C116" s="797"/>
      <c r="D116" s="743" t="s">
        <v>432</v>
      </c>
      <c r="E116" s="751">
        <v>2000000</v>
      </c>
      <c r="F116" s="745" t="s">
        <v>1395</v>
      </c>
      <c r="G116" s="826"/>
      <c r="H116" s="827" t="str">
        <f t="shared" si="2"/>
        <v/>
      </c>
      <c r="I116" s="745" t="s">
        <v>461</v>
      </c>
      <c r="J116" s="964" t="str">
        <f>(M116&amp;M3)</f>
        <v>ภารกิจปกติของหน่วยงาน (ปรับโครงการจาก 2 เป็น 1)</v>
      </c>
      <c r="K116" s="747" t="s">
        <v>1395</v>
      </c>
      <c r="L116" s="750"/>
      <c r="M116" s="749" t="s">
        <v>375</v>
      </c>
    </row>
    <row r="117" spans="1:13" s="740" customFormat="1" ht="23.25">
      <c r="A117" s="731">
        <v>111</v>
      </c>
      <c r="B117" s="741">
        <v>3</v>
      </c>
      <c r="C117" s="797"/>
      <c r="D117" s="743" t="s">
        <v>433</v>
      </c>
      <c r="E117" s="751">
        <v>656000</v>
      </c>
      <c r="F117" s="745"/>
      <c r="G117" s="826"/>
      <c r="H117" s="827" t="str">
        <f t="shared" si="2"/>
        <v/>
      </c>
      <c r="I117" s="745" t="s">
        <v>1395</v>
      </c>
      <c r="J117" s="746" t="str">
        <f t="shared" ref="J117:J122" si="4">M117</f>
        <v>จัดซื้อครุภัณฑ์</v>
      </c>
      <c r="K117" s="747"/>
      <c r="L117" s="750">
        <v>76</v>
      </c>
      <c r="M117" s="752" t="s">
        <v>1249</v>
      </c>
    </row>
    <row r="118" spans="1:13" s="740" customFormat="1" ht="34.5">
      <c r="A118" s="731">
        <v>112</v>
      </c>
      <c r="B118" s="741">
        <v>3</v>
      </c>
      <c r="C118" s="797"/>
      <c r="D118" s="792" t="s">
        <v>434</v>
      </c>
      <c r="E118" s="751">
        <v>495200</v>
      </c>
      <c r="F118" s="745"/>
      <c r="G118" s="826"/>
      <c r="H118" s="827" t="str">
        <f t="shared" si="2"/>
        <v/>
      </c>
      <c r="I118" s="745" t="s">
        <v>1395</v>
      </c>
      <c r="J118" s="746" t="str">
        <f t="shared" si="4"/>
        <v>โครงการอบรม</v>
      </c>
      <c r="K118" s="747"/>
      <c r="L118" s="750">
        <v>77</v>
      </c>
      <c r="M118" s="752" t="s">
        <v>1655</v>
      </c>
    </row>
    <row r="119" spans="1:13" s="740" customFormat="1" ht="23.25">
      <c r="A119" s="731">
        <v>113</v>
      </c>
      <c r="B119" s="741">
        <v>3</v>
      </c>
      <c r="C119" s="797"/>
      <c r="D119" s="743" t="s">
        <v>435</v>
      </c>
      <c r="E119" s="751">
        <v>360000</v>
      </c>
      <c r="F119" s="745"/>
      <c r="G119" s="826"/>
      <c r="H119" s="827" t="str">
        <f t="shared" si="2"/>
        <v/>
      </c>
      <c r="I119" s="745" t="s">
        <v>1395</v>
      </c>
      <c r="J119" s="746" t="str">
        <f t="shared" si="4"/>
        <v>โครงการอบรม</v>
      </c>
      <c r="K119" s="747"/>
      <c r="L119" s="750">
        <v>78</v>
      </c>
      <c r="M119" s="752" t="s">
        <v>1655</v>
      </c>
    </row>
    <row r="120" spans="1:13" s="740" customFormat="1" ht="23.25">
      <c r="A120" s="731">
        <v>114</v>
      </c>
      <c r="B120" s="741">
        <v>3</v>
      </c>
      <c r="C120" s="797"/>
      <c r="D120" s="743" t="s">
        <v>435</v>
      </c>
      <c r="E120" s="751">
        <v>360000</v>
      </c>
      <c r="F120" s="745"/>
      <c r="G120" s="826"/>
      <c r="H120" s="827" t="str">
        <f t="shared" si="2"/>
        <v/>
      </c>
      <c r="I120" s="745" t="s">
        <v>1395</v>
      </c>
      <c r="J120" s="746" t="str">
        <f t="shared" si="4"/>
        <v>โครงการอบรม</v>
      </c>
      <c r="K120" s="747"/>
      <c r="L120" s="750">
        <v>79</v>
      </c>
      <c r="M120" s="752" t="s">
        <v>1655</v>
      </c>
    </row>
    <row r="121" spans="1:13" s="740" customFormat="1" ht="23.25">
      <c r="A121" s="731">
        <v>115</v>
      </c>
      <c r="B121" s="741">
        <v>3</v>
      </c>
      <c r="C121" s="797"/>
      <c r="D121" s="743" t="s">
        <v>435</v>
      </c>
      <c r="E121" s="751">
        <v>360000</v>
      </c>
      <c r="F121" s="745"/>
      <c r="G121" s="826"/>
      <c r="H121" s="827" t="str">
        <f t="shared" si="2"/>
        <v/>
      </c>
      <c r="I121" s="745" t="s">
        <v>1395</v>
      </c>
      <c r="J121" s="746" t="str">
        <f t="shared" si="4"/>
        <v>โครงการอบรม</v>
      </c>
      <c r="K121" s="747"/>
      <c r="L121" s="750">
        <v>80</v>
      </c>
      <c r="M121" s="752" t="s">
        <v>1655</v>
      </c>
    </row>
    <row r="122" spans="1:13" s="740" customFormat="1" ht="23.25">
      <c r="A122" s="731">
        <v>116</v>
      </c>
      <c r="B122" s="741">
        <v>3</v>
      </c>
      <c r="C122" s="797"/>
      <c r="D122" s="743" t="s">
        <v>435</v>
      </c>
      <c r="E122" s="751">
        <v>360000</v>
      </c>
      <c r="F122" s="745"/>
      <c r="G122" s="826"/>
      <c r="H122" s="827" t="str">
        <f t="shared" si="2"/>
        <v/>
      </c>
      <c r="I122" s="745" t="s">
        <v>1395</v>
      </c>
      <c r="J122" s="746" t="str">
        <f t="shared" si="4"/>
        <v>โครงการอบรม</v>
      </c>
      <c r="K122" s="747"/>
      <c r="L122" s="750">
        <v>81</v>
      </c>
      <c r="M122" s="752" t="s">
        <v>1655</v>
      </c>
    </row>
    <row r="123" spans="1:13" s="740" customFormat="1" ht="23.25">
      <c r="A123" s="731">
        <v>117</v>
      </c>
      <c r="B123" s="741">
        <v>3</v>
      </c>
      <c r="C123" s="797"/>
      <c r="D123" s="743" t="s">
        <v>436</v>
      </c>
      <c r="E123" s="751">
        <v>100000</v>
      </c>
      <c r="F123" s="745"/>
      <c r="G123" s="826"/>
      <c r="H123" s="827" t="str">
        <f t="shared" si="2"/>
        <v/>
      </c>
      <c r="I123" s="745" t="s">
        <v>1395</v>
      </c>
      <c r="J123" s="964" t="str">
        <f>(M123&amp;M4)</f>
        <v>ภารกิจปกติของหน่วยงาน (ปรับโครงการจาก 2 เป็น 3)</v>
      </c>
      <c r="K123" s="747"/>
      <c r="L123" s="750">
        <v>82</v>
      </c>
      <c r="M123" s="749" t="s">
        <v>375</v>
      </c>
    </row>
    <row r="124" spans="1:13" s="740" customFormat="1" ht="23.25">
      <c r="A124" s="731">
        <v>118</v>
      </c>
      <c r="B124" s="741">
        <v>3</v>
      </c>
      <c r="C124" s="797"/>
      <c r="D124" s="743" t="s">
        <v>437</v>
      </c>
      <c r="E124" s="751">
        <v>745700</v>
      </c>
      <c r="F124" s="745"/>
      <c r="G124" s="826" t="s">
        <v>1395</v>
      </c>
      <c r="H124" s="827">
        <f t="shared" si="2"/>
        <v>21</v>
      </c>
      <c r="I124" s="745"/>
      <c r="J124" s="964" t="str">
        <f>(M124&amp;M6)</f>
        <v>โครงการอบรม (ปรับจากโครงการไม่สอดคล้อง ฯ เป็น 2)</v>
      </c>
      <c r="K124" s="747"/>
      <c r="L124" s="750">
        <v>21</v>
      </c>
      <c r="M124" s="752" t="s">
        <v>1655</v>
      </c>
    </row>
    <row r="125" spans="1:13" s="774" customFormat="1" ht="34.5">
      <c r="A125" s="731">
        <v>119</v>
      </c>
      <c r="B125" s="766">
        <v>3</v>
      </c>
      <c r="C125" s="798"/>
      <c r="D125" s="768" t="s">
        <v>438</v>
      </c>
      <c r="E125" s="769">
        <v>920000</v>
      </c>
      <c r="F125" s="770" t="s">
        <v>1395</v>
      </c>
      <c r="G125" s="835"/>
      <c r="H125" s="830" t="str">
        <f t="shared" si="2"/>
        <v/>
      </c>
      <c r="I125" s="771"/>
      <c r="J125" s="964" t="str">
        <f>(M125&amp;M3)</f>
        <v>ภารกิจปกติของหน่วยงาน จัดซื้อครุภัณฑ์ (เครื่องตรวจสารยาเสพติด) (ปรับโครงการจาก 2 เป็น 1)</v>
      </c>
      <c r="K125" s="772" t="s">
        <v>1395</v>
      </c>
      <c r="L125" s="773"/>
      <c r="M125" s="799" t="s">
        <v>604</v>
      </c>
    </row>
    <row r="126" spans="1:13" s="740" customFormat="1" ht="23.25">
      <c r="A126" s="731">
        <v>120</v>
      </c>
      <c r="B126" s="741">
        <v>3</v>
      </c>
      <c r="C126" s="797"/>
      <c r="D126" s="743" t="s">
        <v>439</v>
      </c>
      <c r="E126" s="751">
        <v>750000</v>
      </c>
      <c r="F126" s="745" t="s">
        <v>1395</v>
      </c>
      <c r="G126" s="826"/>
      <c r="H126" s="827" t="str">
        <f t="shared" si="2"/>
        <v/>
      </c>
      <c r="I126" s="745" t="s">
        <v>461</v>
      </c>
      <c r="J126" s="964" t="str">
        <f>(M126&amp;M$3)</f>
        <v>ภารกิจปกติของหน่วยงาน  (ปรับโครงการจาก 2 เป็น 1)</v>
      </c>
      <c r="K126" s="747" t="s">
        <v>1395</v>
      </c>
      <c r="L126" s="750"/>
      <c r="M126" s="749" t="s">
        <v>374</v>
      </c>
    </row>
    <row r="127" spans="1:13" s="740" customFormat="1" ht="23.25">
      <c r="A127" s="731">
        <v>121</v>
      </c>
      <c r="B127" s="741">
        <v>3</v>
      </c>
      <c r="C127" s="797"/>
      <c r="D127" s="743" t="s">
        <v>439</v>
      </c>
      <c r="E127" s="751">
        <v>696000</v>
      </c>
      <c r="F127" s="745" t="s">
        <v>1395</v>
      </c>
      <c r="G127" s="826"/>
      <c r="H127" s="827" t="str">
        <f t="shared" si="2"/>
        <v/>
      </c>
      <c r="I127" s="745" t="s">
        <v>461</v>
      </c>
      <c r="J127" s="964" t="str">
        <f>(M127&amp;M$3)</f>
        <v>ภารกิจปกติของหน่วยงาน  (ปรับโครงการจาก 2 เป็น 1)</v>
      </c>
      <c r="K127" s="747" t="s">
        <v>1395</v>
      </c>
      <c r="L127" s="750"/>
      <c r="M127" s="749" t="s">
        <v>374</v>
      </c>
    </row>
    <row r="128" spans="1:13" s="740" customFormat="1" ht="23.25">
      <c r="A128" s="731">
        <v>122</v>
      </c>
      <c r="B128" s="741">
        <v>3</v>
      </c>
      <c r="C128" s="797"/>
      <c r="D128" s="743" t="s">
        <v>439</v>
      </c>
      <c r="E128" s="751">
        <v>696000</v>
      </c>
      <c r="F128" s="745" t="s">
        <v>1395</v>
      </c>
      <c r="G128" s="826"/>
      <c r="H128" s="827" t="str">
        <f t="shared" si="2"/>
        <v/>
      </c>
      <c r="I128" s="745" t="s">
        <v>461</v>
      </c>
      <c r="J128" s="964" t="str">
        <f>(M128&amp;M$3)</f>
        <v>ภารกิจปกติของหน่วยงาน  (ปรับโครงการจาก 2 เป็น 1)</v>
      </c>
      <c r="K128" s="747" t="s">
        <v>1395</v>
      </c>
      <c r="L128" s="750"/>
      <c r="M128" s="749" t="s">
        <v>374</v>
      </c>
    </row>
    <row r="129" spans="1:13" s="740" customFormat="1" ht="23.25">
      <c r="A129" s="731">
        <v>123</v>
      </c>
      <c r="B129" s="741">
        <v>3</v>
      </c>
      <c r="C129" s="797"/>
      <c r="D129" s="743" t="s">
        <v>439</v>
      </c>
      <c r="E129" s="751">
        <v>306000</v>
      </c>
      <c r="F129" s="745" t="s">
        <v>1395</v>
      </c>
      <c r="G129" s="826"/>
      <c r="H129" s="827" t="str">
        <f t="shared" si="2"/>
        <v/>
      </c>
      <c r="I129" s="745" t="s">
        <v>461</v>
      </c>
      <c r="J129" s="964" t="str">
        <f>(M129&amp;M$3)</f>
        <v>ภารกิจปกติของหน่วยงาน  (ปรับโครงการจาก 2 เป็น 1)</v>
      </c>
      <c r="K129" s="747" t="s">
        <v>1395</v>
      </c>
      <c r="L129" s="750"/>
      <c r="M129" s="749" t="s">
        <v>374</v>
      </c>
    </row>
    <row r="130" spans="1:13" s="740" customFormat="1" ht="34.5">
      <c r="A130" s="731">
        <v>124</v>
      </c>
      <c r="B130" s="741">
        <v>3</v>
      </c>
      <c r="C130" s="797"/>
      <c r="D130" s="743" t="s">
        <v>441</v>
      </c>
      <c r="E130" s="751">
        <v>2500000</v>
      </c>
      <c r="F130" s="745"/>
      <c r="G130" s="826"/>
      <c r="H130" s="827" t="str">
        <f t="shared" si="2"/>
        <v/>
      </c>
      <c r="I130" s="745" t="s">
        <v>1395</v>
      </c>
      <c r="J130" s="746" t="str">
        <f>M130</f>
        <v>โครงการอบรม</v>
      </c>
      <c r="K130" s="747"/>
      <c r="L130" s="750">
        <v>83</v>
      </c>
      <c r="M130" s="752" t="s">
        <v>1655</v>
      </c>
    </row>
    <row r="131" spans="1:13" s="740" customFormat="1" ht="23.25">
      <c r="A131" s="731">
        <v>125</v>
      </c>
      <c r="B131" s="741">
        <v>3</v>
      </c>
      <c r="C131" s="797"/>
      <c r="D131" s="743" t="s">
        <v>442</v>
      </c>
      <c r="E131" s="751">
        <v>130000</v>
      </c>
      <c r="F131" s="745"/>
      <c r="G131" s="826"/>
      <c r="H131" s="827" t="str">
        <f t="shared" si="2"/>
        <v/>
      </c>
      <c r="I131" s="745" t="s">
        <v>1395</v>
      </c>
      <c r="J131" s="964" t="str">
        <f>(M131&amp;M$4)</f>
        <v>ภารกิจปกติของหน่วยงาน  (ปรับโครงการจาก 2 เป็น 3)</v>
      </c>
      <c r="K131" s="747"/>
      <c r="L131" s="750">
        <v>84</v>
      </c>
      <c r="M131" s="749" t="s">
        <v>374</v>
      </c>
    </row>
    <row r="132" spans="1:13" s="740" customFormat="1" ht="23.25">
      <c r="A132" s="731">
        <v>126</v>
      </c>
      <c r="B132" s="741">
        <v>3</v>
      </c>
      <c r="C132" s="797"/>
      <c r="D132" s="743" t="s">
        <v>442</v>
      </c>
      <c r="E132" s="751">
        <v>70000</v>
      </c>
      <c r="F132" s="745"/>
      <c r="G132" s="826"/>
      <c r="H132" s="827" t="str">
        <f t="shared" si="2"/>
        <v/>
      </c>
      <c r="I132" s="745" t="s">
        <v>1395</v>
      </c>
      <c r="J132" s="964" t="str">
        <f>(M132&amp;M$4)</f>
        <v>ภารกิจปกติของหน่วยงาน  (ปรับโครงการจาก 2 เป็น 3)</v>
      </c>
      <c r="K132" s="747"/>
      <c r="L132" s="750">
        <v>85</v>
      </c>
      <c r="M132" s="749" t="s">
        <v>374</v>
      </c>
    </row>
    <row r="133" spans="1:13" s="740" customFormat="1" ht="23.25">
      <c r="A133" s="731">
        <v>127</v>
      </c>
      <c r="B133" s="741">
        <v>3</v>
      </c>
      <c r="C133" s="797"/>
      <c r="D133" s="743" t="s">
        <v>442</v>
      </c>
      <c r="E133" s="751">
        <v>60000</v>
      </c>
      <c r="F133" s="745"/>
      <c r="G133" s="826"/>
      <c r="H133" s="827" t="str">
        <f t="shared" si="2"/>
        <v/>
      </c>
      <c r="I133" s="745" t="s">
        <v>1395</v>
      </c>
      <c r="J133" s="964" t="str">
        <f>(M133&amp;M$4)</f>
        <v>ภารกิจปกติของหน่วยงาน  (ปรับโครงการจาก 2 เป็น 3)</v>
      </c>
      <c r="K133" s="747"/>
      <c r="L133" s="750">
        <v>86</v>
      </c>
      <c r="M133" s="749" t="s">
        <v>374</v>
      </c>
    </row>
    <row r="134" spans="1:13" s="740" customFormat="1" ht="23.25">
      <c r="A134" s="731">
        <v>128</v>
      </c>
      <c r="B134" s="741">
        <v>3</v>
      </c>
      <c r="C134" s="797"/>
      <c r="D134" s="743" t="s">
        <v>442</v>
      </c>
      <c r="E134" s="751">
        <v>40000</v>
      </c>
      <c r="F134" s="745"/>
      <c r="G134" s="826"/>
      <c r="H134" s="827" t="str">
        <f t="shared" si="2"/>
        <v/>
      </c>
      <c r="I134" s="745" t="s">
        <v>1395</v>
      </c>
      <c r="J134" s="964" t="str">
        <f>(M134&amp;M$4)</f>
        <v>ภารกิจปกติของหน่วยงาน  (ปรับโครงการจาก 2 เป็น 3)</v>
      </c>
      <c r="K134" s="747"/>
      <c r="L134" s="750">
        <v>87</v>
      </c>
      <c r="M134" s="749" t="s">
        <v>374</v>
      </c>
    </row>
    <row r="135" spans="1:13" s="740" customFormat="1" ht="23.25">
      <c r="A135" s="731">
        <v>129</v>
      </c>
      <c r="B135" s="741">
        <v>3</v>
      </c>
      <c r="C135" s="797"/>
      <c r="D135" s="743" t="s">
        <v>443</v>
      </c>
      <c r="E135" s="751">
        <v>150000</v>
      </c>
      <c r="F135" s="745"/>
      <c r="G135" s="826"/>
      <c r="H135" s="827" t="str">
        <f t="shared" si="2"/>
        <v/>
      </c>
      <c r="I135" s="745" t="s">
        <v>1395</v>
      </c>
      <c r="J135" s="746" t="str">
        <f>M135</f>
        <v>โครงการอบรม(จัดนิทรรศการโครงการ,จัดเลี้ยง)</v>
      </c>
      <c r="K135" s="747"/>
      <c r="L135" s="750">
        <v>88</v>
      </c>
      <c r="M135" s="752" t="s">
        <v>444</v>
      </c>
    </row>
    <row r="136" spans="1:13" s="740" customFormat="1" ht="23.25">
      <c r="A136" s="731">
        <v>130</v>
      </c>
      <c r="B136" s="741">
        <v>3</v>
      </c>
      <c r="C136" s="797"/>
      <c r="D136" s="743" t="s">
        <v>445</v>
      </c>
      <c r="E136" s="751">
        <v>737500</v>
      </c>
      <c r="F136" s="745"/>
      <c r="G136" s="826"/>
      <c r="H136" s="827" t="str">
        <f t="shared" ref="H136:H199" si="5">IF(OR(L136=0,L136&gt;30),"",L136)</f>
        <v/>
      </c>
      <c r="I136" s="745" t="s">
        <v>1395</v>
      </c>
      <c r="J136" s="746" t="str">
        <f>M136</f>
        <v>จัดซื้อครุภัณฑ์(เครื่องตรวจจับวัตถุระเบิด,ชุดเก็บกู้วัตถุระเบิด)</v>
      </c>
      <c r="K136" s="747"/>
      <c r="L136" s="750">
        <v>89</v>
      </c>
      <c r="M136" s="752" t="s">
        <v>446</v>
      </c>
    </row>
    <row r="137" spans="1:13" s="740" customFormat="1" ht="23.25">
      <c r="A137" s="731">
        <v>131</v>
      </c>
      <c r="B137" s="741">
        <v>3</v>
      </c>
      <c r="C137" s="797"/>
      <c r="D137" s="743" t="s">
        <v>447</v>
      </c>
      <c r="E137" s="751">
        <v>1729500</v>
      </c>
      <c r="F137" s="745"/>
      <c r="G137" s="826"/>
      <c r="H137" s="827" t="str">
        <f t="shared" si="5"/>
        <v/>
      </c>
      <c r="I137" s="745" t="s">
        <v>1395</v>
      </c>
      <c r="J137" s="746" t="str">
        <f>M137</f>
        <v>จัดซื้อครุภัณฑ์(อุปกรณ์อำนวยความสะดวกจราจร)</v>
      </c>
      <c r="K137" s="747"/>
      <c r="L137" s="750">
        <v>90</v>
      </c>
      <c r="M137" s="752" t="s">
        <v>448</v>
      </c>
    </row>
    <row r="138" spans="1:13" s="740" customFormat="1" ht="23.25">
      <c r="A138" s="731">
        <v>132</v>
      </c>
      <c r="B138" s="741">
        <v>3</v>
      </c>
      <c r="C138" s="797"/>
      <c r="D138" s="743" t="s">
        <v>449</v>
      </c>
      <c r="E138" s="790">
        <v>150000</v>
      </c>
      <c r="F138" s="745" t="s">
        <v>1395</v>
      </c>
      <c r="G138" s="826"/>
      <c r="H138" s="827" t="str">
        <f t="shared" si="5"/>
        <v/>
      </c>
      <c r="I138" s="745" t="s">
        <v>461</v>
      </c>
      <c r="J138" s="964" t="str">
        <f>(M138&amp;M3)</f>
        <v>ภารกิจปกติของหน่วยงาน  (ปรับโครงการจาก 2 เป็น 1)</v>
      </c>
      <c r="K138" s="747" t="s">
        <v>1395</v>
      </c>
      <c r="L138" s="750"/>
      <c r="M138" s="749" t="s">
        <v>374</v>
      </c>
    </row>
    <row r="139" spans="1:13" s="740" customFormat="1" ht="23.25">
      <c r="A139" s="731">
        <v>133</v>
      </c>
      <c r="B139" s="741">
        <v>3</v>
      </c>
      <c r="C139" s="797"/>
      <c r="D139" s="743" t="s">
        <v>1865</v>
      </c>
      <c r="E139" s="751">
        <v>200000</v>
      </c>
      <c r="F139" s="745"/>
      <c r="G139" s="826"/>
      <c r="H139" s="827" t="str">
        <f t="shared" si="5"/>
        <v/>
      </c>
      <c r="I139" s="745" t="s">
        <v>1395</v>
      </c>
      <c r="J139" s="746" t="str">
        <f>M139</f>
        <v>(แจกเงิน)</v>
      </c>
      <c r="K139" s="747"/>
      <c r="L139" s="750">
        <v>91</v>
      </c>
      <c r="M139" s="752" t="s">
        <v>1866</v>
      </c>
    </row>
    <row r="140" spans="1:13" s="740" customFormat="1" ht="23.25">
      <c r="A140" s="731">
        <v>134</v>
      </c>
      <c r="B140" s="741">
        <v>3</v>
      </c>
      <c r="C140" s="797"/>
      <c r="D140" s="775" t="s">
        <v>1867</v>
      </c>
      <c r="E140" s="685">
        <v>30000000</v>
      </c>
      <c r="F140" s="745"/>
      <c r="G140" s="826"/>
      <c r="H140" s="827" t="str">
        <f t="shared" si="5"/>
        <v/>
      </c>
      <c r="I140" s="745" t="s">
        <v>1395</v>
      </c>
      <c r="J140" s="746" t="str">
        <f>M140</f>
        <v>จัดซื้อครุภัณฑ์(ระบบเครือข่าย X-RAY ดิจิตอล)</v>
      </c>
      <c r="K140" s="747"/>
      <c r="L140" s="750">
        <v>92</v>
      </c>
      <c r="M140" s="752" t="s">
        <v>1868</v>
      </c>
    </row>
    <row r="141" spans="1:13" s="740" customFormat="1" ht="23.25">
      <c r="A141" s="731">
        <v>135</v>
      </c>
      <c r="B141" s="741">
        <v>3</v>
      </c>
      <c r="C141" s="797"/>
      <c r="D141" s="775" t="s">
        <v>1869</v>
      </c>
      <c r="E141" s="685">
        <v>515000</v>
      </c>
      <c r="F141" s="745"/>
      <c r="G141" s="826" t="s">
        <v>1395</v>
      </c>
      <c r="H141" s="827">
        <f t="shared" si="5"/>
        <v>25</v>
      </c>
      <c r="I141" s="745" t="s">
        <v>461</v>
      </c>
      <c r="J141" s="964" t="str">
        <f>(M141&amp;M$1)</f>
        <v>แก้ปัญหาการขาดแคลนน้ำ (ปรับโครงการจาก 1 เป็น 2)</v>
      </c>
      <c r="K141" s="747"/>
      <c r="L141" s="750">
        <v>25</v>
      </c>
      <c r="M141" s="746" t="s">
        <v>921</v>
      </c>
    </row>
    <row r="142" spans="1:13" s="740" customFormat="1" ht="23.25">
      <c r="A142" s="731">
        <v>136</v>
      </c>
      <c r="B142" s="741">
        <v>3</v>
      </c>
      <c r="C142" s="797"/>
      <c r="D142" s="775" t="s">
        <v>1870</v>
      </c>
      <c r="E142" s="685">
        <v>514000</v>
      </c>
      <c r="F142" s="745"/>
      <c r="G142" s="826" t="s">
        <v>1395</v>
      </c>
      <c r="H142" s="827">
        <f t="shared" si="5"/>
        <v>26</v>
      </c>
      <c r="I142" s="745" t="s">
        <v>461</v>
      </c>
      <c r="J142" s="964" t="str">
        <f>(M142&amp;M$1)</f>
        <v>แก้ปัญหาการขาดแคลนน้ำ (ปรับโครงการจาก 1 เป็น 2)</v>
      </c>
      <c r="K142" s="747"/>
      <c r="L142" s="750">
        <v>26</v>
      </c>
      <c r="M142" s="746" t="s">
        <v>921</v>
      </c>
    </row>
    <row r="143" spans="1:13" s="740" customFormat="1" ht="23.25">
      <c r="A143" s="731">
        <v>137</v>
      </c>
      <c r="B143" s="741">
        <v>3</v>
      </c>
      <c r="C143" s="797"/>
      <c r="D143" s="775" t="s">
        <v>1871</v>
      </c>
      <c r="E143" s="685">
        <v>196000</v>
      </c>
      <c r="F143" s="745"/>
      <c r="G143" s="826" t="s">
        <v>1395</v>
      </c>
      <c r="H143" s="827" t="str">
        <f t="shared" si="5"/>
        <v/>
      </c>
      <c r="I143" s="745"/>
      <c r="J143" s="964" t="str">
        <f>(M143&amp;M$1)</f>
        <v>แก้ปัญหาการขาดแคลนน้ำ (ปรับโครงการจาก 1 เป็น 2)</v>
      </c>
      <c r="K143" s="747"/>
      <c r="L143" s="750">
        <v>93</v>
      </c>
      <c r="M143" s="746" t="s">
        <v>921</v>
      </c>
    </row>
    <row r="144" spans="1:13" s="740" customFormat="1" ht="23.25">
      <c r="A144" s="731">
        <v>138</v>
      </c>
      <c r="B144" s="741">
        <v>3</v>
      </c>
      <c r="C144" s="797"/>
      <c r="D144" s="775" t="s">
        <v>1872</v>
      </c>
      <c r="E144" s="685">
        <v>490000</v>
      </c>
      <c r="F144" s="745"/>
      <c r="G144" s="826" t="s">
        <v>1395</v>
      </c>
      <c r="H144" s="827">
        <f t="shared" si="5"/>
        <v>27</v>
      </c>
      <c r="I144" s="745" t="s">
        <v>461</v>
      </c>
      <c r="J144" s="964" t="str">
        <f>(M144&amp;M$1)</f>
        <v>แก้ปัญหาการขาดแคลนน้ำ (ปรับโครงการจาก 1 เป็น 2)</v>
      </c>
      <c r="K144" s="747"/>
      <c r="L144" s="750">
        <v>27</v>
      </c>
      <c r="M144" s="746" t="s">
        <v>921</v>
      </c>
    </row>
    <row r="145" spans="1:13" s="740" customFormat="1" ht="34.5">
      <c r="A145" s="731">
        <v>139</v>
      </c>
      <c r="B145" s="741">
        <v>3</v>
      </c>
      <c r="C145" s="797"/>
      <c r="D145" s="775" t="s">
        <v>1873</v>
      </c>
      <c r="E145" s="685">
        <v>490000</v>
      </c>
      <c r="F145" s="745"/>
      <c r="G145" s="826" t="s">
        <v>1395</v>
      </c>
      <c r="H145" s="827">
        <f t="shared" si="5"/>
        <v>28</v>
      </c>
      <c r="I145" s="745" t="s">
        <v>461</v>
      </c>
      <c r="J145" s="964" t="str">
        <f>(M145&amp;M$1)</f>
        <v>แก้ปัญหาการขาดแคลนน้ำ (ปรับโครงการจาก 1 เป็น 2)</v>
      </c>
      <c r="K145" s="747"/>
      <c r="L145" s="750">
        <v>28</v>
      </c>
      <c r="M145" s="746" t="s">
        <v>921</v>
      </c>
    </row>
    <row r="146" spans="1:13" s="740" customFormat="1" ht="34.5">
      <c r="A146" s="731">
        <v>140</v>
      </c>
      <c r="B146" s="741">
        <v>3</v>
      </c>
      <c r="C146" s="797"/>
      <c r="D146" s="743" t="s">
        <v>1690</v>
      </c>
      <c r="E146" s="751">
        <v>150000</v>
      </c>
      <c r="F146" s="745"/>
      <c r="G146" s="826"/>
      <c r="H146" s="827" t="str">
        <f t="shared" si="5"/>
        <v/>
      </c>
      <c r="I146" s="745" t="s">
        <v>1395</v>
      </c>
      <c r="J146" s="746" t="str">
        <f>M146</f>
        <v>โครงการอบรม</v>
      </c>
      <c r="K146" s="747"/>
      <c r="L146" s="750">
        <v>94</v>
      </c>
      <c r="M146" s="752" t="s">
        <v>1655</v>
      </c>
    </row>
    <row r="147" spans="1:13" s="740" customFormat="1" ht="34.5">
      <c r="A147" s="731">
        <v>141</v>
      </c>
      <c r="B147" s="741">
        <v>3</v>
      </c>
      <c r="C147" s="797"/>
      <c r="D147" s="743" t="s">
        <v>1691</v>
      </c>
      <c r="E147" s="751">
        <v>175150</v>
      </c>
      <c r="F147" s="745"/>
      <c r="G147" s="826"/>
      <c r="H147" s="827" t="str">
        <f t="shared" si="5"/>
        <v/>
      </c>
      <c r="I147" s="745" t="s">
        <v>1395</v>
      </c>
      <c r="J147" s="964" t="str">
        <f t="shared" ref="J147:J153" si="6">(M147&amp;M$4)</f>
        <v>ภารกิจปกติของหน่วยงาน  (ปรับโครงการจาก 2 เป็น 3)</v>
      </c>
      <c r="K147" s="747"/>
      <c r="L147" s="750">
        <v>95</v>
      </c>
      <c r="M147" s="749" t="s">
        <v>374</v>
      </c>
    </row>
    <row r="148" spans="1:13" s="740" customFormat="1" ht="23.25">
      <c r="A148" s="731">
        <v>142</v>
      </c>
      <c r="B148" s="741">
        <v>3</v>
      </c>
      <c r="C148" s="797"/>
      <c r="D148" s="743" t="s">
        <v>1692</v>
      </c>
      <c r="E148" s="751">
        <v>100000</v>
      </c>
      <c r="F148" s="745"/>
      <c r="G148" s="826"/>
      <c r="H148" s="827" t="str">
        <f t="shared" si="5"/>
        <v/>
      </c>
      <c r="I148" s="745" t="s">
        <v>1395</v>
      </c>
      <c r="J148" s="964" t="str">
        <f t="shared" si="6"/>
        <v>ภารกิจปกติของหน่วยงาน  (ปรับโครงการจาก 2 เป็น 3)</v>
      </c>
      <c r="K148" s="747"/>
      <c r="L148" s="750">
        <v>96</v>
      </c>
      <c r="M148" s="749" t="s">
        <v>374</v>
      </c>
    </row>
    <row r="149" spans="1:13" s="740" customFormat="1" ht="23.25">
      <c r="A149" s="731">
        <v>143</v>
      </c>
      <c r="B149" s="741">
        <v>3</v>
      </c>
      <c r="C149" s="797"/>
      <c r="D149" s="743" t="s">
        <v>1693</v>
      </c>
      <c r="E149" s="790">
        <v>800000</v>
      </c>
      <c r="F149" s="745"/>
      <c r="G149" s="826"/>
      <c r="H149" s="827" t="str">
        <f t="shared" si="5"/>
        <v/>
      </c>
      <c r="I149" s="745" t="s">
        <v>1395</v>
      </c>
      <c r="J149" s="964" t="str">
        <f t="shared" si="6"/>
        <v>ภารกิจปกติของหน่วยงาน  (ปรับโครงการจาก 2 เป็น 3)</v>
      </c>
      <c r="K149" s="747"/>
      <c r="L149" s="750">
        <v>97</v>
      </c>
      <c r="M149" s="749" t="s">
        <v>374</v>
      </c>
    </row>
    <row r="150" spans="1:13" s="740" customFormat="1" ht="34.5">
      <c r="A150" s="731">
        <v>144</v>
      </c>
      <c r="B150" s="741">
        <v>3</v>
      </c>
      <c r="C150" s="797"/>
      <c r="D150" s="743" t="s">
        <v>1694</v>
      </c>
      <c r="E150" s="751">
        <v>200000</v>
      </c>
      <c r="F150" s="745"/>
      <c r="G150" s="826"/>
      <c r="H150" s="827" t="str">
        <f t="shared" si="5"/>
        <v/>
      </c>
      <c r="I150" s="745" t="s">
        <v>1395</v>
      </c>
      <c r="J150" s="964" t="str">
        <f t="shared" si="6"/>
        <v>ภารกิจปกติของหน่วยงาน  (ปรับโครงการจาก 2 เป็น 3)</v>
      </c>
      <c r="K150" s="747"/>
      <c r="L150" s="750">
        <v>98</v>
      </c>
      <c r="M150" s="749" t="s">
        <v>374</v>
      </c>
    </row>
    <row r="151" spans="1:13" s="740" customFormat="1" ht="34.5">
      <c r="A151" s="731">
        <v>145</v>
      </c>
      <c r="B151" s="741">
        <v>3</v>
      </c>
      <c r="C151" s="797"/>
      <c r="D151" s="743" t="s">
        <v>1695</v>
      </c>
      <c r="E151" s="751">
        <v>210000</v>
      </c>
      <c r="F151" s="745"/>
      <c r="G151" s="826"/>
      <c r="H151" s="827" t="str">
        <f t="shared" si="5"/>
        <v/>
      </c>
      <c r="I151" s="745" t="s">
        <v>1395</v>
      </c>
      <c r="J151" s="964" t="str">
        <f t="shared" si="6"/>
        <v>ภารกิจปกติของหน่วยงาน  (ปรับโครงการจาก 2 เป็น 3)</v>
      </c>
      <c r="K151" s="747"/>
      <c r="L151" s="750">
        <v>99</v>
      </c>
      <c r="M151" s="749" t="s">
        <v>374</v>
      </c>
    </row>
    <row r="152" spans="1:13" s="740" customFormat="1" ht="23.25">
      <c r="A152" s="731">
        <v>146</v>
      </c>
      <c r="B152" s="741">
        <v>3</v>
      </c>
      <c r="C152" s="797"/>
      <c r="D152" s="743" t="s">
        <v>1696</v>
      </c>
      <c r="E152" s="751">
        <v>100000</v>
      </c>
      <c r="F152" s="745"/>
      <c r="G152" s="826"/>
      <c r="H152" s="827" t="str">
        <f t="shared" si="5"/>
        <v/>
      </c>
      <c r="I152" s="745" t="s">
        <v>1395</v>
      </c>
      <c r="J152" s="964" t="str">
        <f t="shared" si="6"/>
        <v>ภารกิจปกติของหน่วยงาน  (ปรับโครงการจาก 2 เป็น 3)</v>
      </c>
      <c r="K152" s="747"/>
      <c r="L152" s="750">
        <v>100</v>
      </c>
      <c r="M152" s="749" t="s">
        <v>374</v>
      </c>
    </row>
    <row r="153" spans="1:13" s="740" customFormat="1" ht="23.25">
      <c r="A153" s="731">
        <v>147</v>
      </c>
      <c r="B153" s="741">
        <v>3</v>
      </c>
      <c r="C153" s="797"/>
      <c r="D153" s="753" t="s">
        <v>1698</v>
      </c>
      <c r="E153" s="754">
        <v>65000</v>
      </c>
      <c r="F153" s="745"/>
      <c r="G153" s="826"/>
      <c r="H153" s="827" t="str">
        <f t="shared" si="5"/>
        <v/>
      </c>
      <c r="I153" s="745" t="s">
        <v>1395</v>
      </c>
      <c r="J153" s="964" t="str">
        <f t="shared" si="6"/>
        <v>ภารกิจปกติของหน่วยงาน  (ปรับโครงการจาก 2 เป็น 3)</v>
      </c>
      <c r="K153" s="747"/>
      <c r="L153" s="750">
        <v>101</v>
      </c>
      <c r="M153" s="749" t="s">
        <v>374</v>
      </c>
    </row>
    <row r="154" spans="1:13" s="740" customFormat="1" ht="12">
      <c r="A154" s="731">
        <v>148</v>
      </c>
      <c r="B154" s="741">
        <v>3</v>
      </c>
      <c r="C154" s="797"/>
      <c r="D154" s="792" t="s">
        <v>1699</v>
      </c>
      <c r="E154" s="790">
        <v>396000</v>
      </c>
      <c r="F154" s="745"/>
      <c r="G154" s="826"/>
      <c r="H154" s="827" t="str">
        <f t="shared" si="5"/>
        <v/>
      </c>
      <c r="I154" s="745" t="s">
        <v>1395</v>
      </c>
      <c r="J154" s="746" t="str">
        <f>M154</f>
        <v>โครงการอบรม/จัดนิทรรศการ</v>
      </c>
      <c r="K154" s="747"/>
      <c r="L154" s="750">
        <v>102</v>
      </c>
      <c r="M154" s="752" t="s">
        <v>1700</v>
      </c>
    </row>
    <row r="155" spans="1:13" s="740" customFormat="1" ht="23.25">
      <c r="A155" s="731">
        <v>149</v>
      </c>
      <c r="B155" s="741">
        <v>3</v>
      </c>
      <c r="C155" s="797"/>
      <c r="D155" s="743" t="s">
        <v>1701</v>
      </c>
      <c r="E155" s="790">
        <v>600000</v>
      </c>
      <c r="F155" s="745"/>
      <c r="G155" s="826" t="s">
        <v>1395</v>
      </c>
      <c r="H155" s="827">
        <f t="shared" si="5"/>
        <v>18</v>
      </c>
      <c r="I155" s="745"/>
      <c r="J155" s="964" t="str">
        <f>(M155&amp;M$1)</f>
        <v>ซ่อมแซมบ้านคนชรา (ปรับโครงการจาก 1 เป็น 2)</v>
      </c>
      <c r="K155" s="747"/>
      <c r="L155" s="750">
        <v>18</v>
      </c>
      <c r="M155" s="752" t="s">
        <v>1702</v>
      </c>
    </row>
    <row r="156" spans="1:13" s="740" customFormat="1" ht="23.25">
      <c r="A156" s="731">
        <v>150</v>
      </c>
      <c r="B156" s="741">
        <v>3</v>
      </c>
      <c r="C156" s="797"/>
      <c r="D156" s="743" t="s">
        <v>1449</v>
      </c>
      <c r="E156" s="751">
        <v>548500</v>
      </c>
      <c r="F156" s="745"/>
      <c r="G156" s="826" t="s">
        <v>1395</v>
      </c>
      <c r="H156" s="827" t="str">
        <f t="shared" si="5"/>
        <v/>
      </c>
      <c r="I156" s="745" t="s">
        <v>461</v>
      </c>
      <c r="J156" s="964" t="str">
        <f>(M156&amp;M$1)</f>
        <v>เพิ่มรายได้ (ปรับโครงการจาก 1 เป็น 2)</v>
      </c>
      <c r="K156" s="747"/>
      <c r="L156" s="750">
        <v>103</v>
      </c>
      <c r="M156" s="749" t="s">
        <v>922</v>
      </c>
    </row>
    <row r="157" spans="1:13" s="740" customFormat="1" ht="34.5">
      <c r="A157" s="731">
        <v>151</v>
      </c>
      <c r="B157" s="741">
        <v>3</v>
      </c>
      <c r="C157" s="797"/>
      <c r="D157" s="743" t="s">
        <v>1450</v>
      </c>
      <c r="E157" s="751">
        <v>2000000</v>
      </c>
      <c r="F157" s="745"/>
      <c r="G157" s="826" t="s">
        <v>1395</v>
      </c>
      <c r="H157" s="827">
        <f t="shared" si="5"/>
        <v>29</v>
      </c>
      <c r="I157" s="745" t="s">
        <v>461</v>
      </c>
      <c r="J157" s="964" t="str">
        <f>(M157&amp;M$1)</f>
        <v>มีน้ำไว้ใช้สำหรับการอุปโภคบริโภค (ปรับโครงการจาก 1 เป็น 2)</v>
      </c>
      <c r="K157" s="747"/>
      <c r="L157" s="750">
        <v>29</v>
      </c>
      <c r="M157" s="746" t="s">
        <v>1451</v>
      </c>
    </row>
    <row r="158" spans="1:13" s="740" customFormat="1" ht="23.25">
      <c r="A158" s="731">
        <v>152</v>
      </c>
      <c r="B158" s="741">
        <v>3</v>
      </c>
      <c r="C158" s="797"/>
      <c r="D158" s="743" t="s">
        <v>268</v>
      </c>
      <c r="E158" s="751">
        <v>150000</v>
      </c>
      <c r="F158" s="745"/>
      <c r="G158" s="826" t="s">
        <v>1395</v>
      </c>
      <c r="H158" s="827" t="str">
        <f t="shared" si="5"/>
        <v/>
      </c>
      <c r="I158" s="745" t="s">
        <v>461</v>
      </c>
      <c r="J158" s="964" t="str">
        <f>(M158&amp;M$1)</f>
        <v>แก้ไขปัญหาน้ำ (ปรับโครงการจาก 1 เป็น 2)</v>
      </c>
      <c r="K158" s="747"/>
      <c r="L158" s="750">
        <v>104</v>
      </c>
      <c r="M158" s="746" t="s">
        <v>908</v>
      </c>
    </row>
    <row r="159" spans="1:13" s="740" customFormat="1" ht="23.25">
      <c r="A159" s="731">
        <v>153</v>
      </c>
      <c r="B159" s="741">
        <v>3</v>
      </c>
      <c r="C159" s="797"/>
      <c r="D159" s="743" t="s">
        <v>1453</v>
      </c>
      <c r="E159" s="751">
        <v>50000</v>
      </c>
      <c r="F159" s="745"/>
      <c r="G159" s="826"/>
      <c r="H159" s="827" t="str">
        <f t="shared" si="5"/>
        <v/>
      </c>
      <c r="I159" s="745" t="s">
        <v>1395</v>
      </c>
      <c r="J159" s="746" t="str">
        <f>M159</f>
        <v>จัดซื้อครุภัณฑ์(ภาชนะใส่น้ำดื่ม)</v>
      </c>
      <c r="K159" s="747"/>
      <c r="L159" s="750">
        <v>105</v>
      </c>
      <c r="M159" s="752" t="s">
        <v>1454</v>
      </c>
    </row>
    <row r="160" spans="1:13" s="740" customFormat="1" ht="12">
      <c r="A160" s="731">
        <v>154</v>
      </c>
      <c r="B160" s="741">
        <v>3</v>
      </c>
      <c r="C160" s="797"/>
      <c r="D160" s="743" t="s">
        <v>1455</v>
      </c>
      <c r="E160" s="751">
        <v>350000</v>
      </c>
      <c r="F160" s="745"/>
      <c r="G160" s="826"/>
      <c r="H160" s="827" t="str">
        <f t="shared" si="5"/>
        <v/>
      </c>
      <c r="I160" s="745" t="s">
        <v>1395</v>
      </c>
      <c r="J160" s="964" t="str">
        <f>(M160&amp;M$2)</f>
        <v>ส่งเสริมสุขภาพ (ปรับโครงการจาก 1 เป็น 3)</v>
      </c>
      <c r="K160" s="747"/>
      <c r="L160" s="750">
        <v>106</v>
      </c>
      <c r="M160" s="746" t="s">
        <v>923</v>
      </c>
    </row>
    <row r="161" spans="1:13" s="740" customFormat="1" ht="23.25">
      <c r="A161" s="731">
        <v>155</v>
      </c>
      <c r="B161" s="741">
        <v>3</v>
      </c>
      <c r="C161" s="797"/>
      <c r="D161" s="743" t="s">
        <v>1456</v>
      </c>
      <c r="E161" s="751">
        <v>1500000</v>
      </c>
      <c r="F161" s="745"/>
      <c r="G161" s="826"/>
      <c r="H161" s="827" t="str">
        <f t="shared" si="5"/>
        <v/>
      </c>
      <c r="I161" s="745" t="s">
        <v>1395</v>
      </c>
      <c r="J161" s="746" t="str">
        <f t="shared" ref="J161:J173" si="7">M161</f>
        <v>จัดซื้อครุภัณฑ์</v>
      </c>
      <c r="K161" s="747"/>
      <c r="L161" s="750">
        <v>107</v>
      </c>
      <c r="M161" s="752" t="s">
        <v>1249</v>
      </c>
    </row>
    <row r="162" spans="1:13" s="740" customFormat="1" ht="23.25">
      <c r="A162" s="731">
        <v>156</v>
      </c>
      <c r="B162" s="741">
        <v>3</v>
      </c>
      <c r="C162" s="797"/>
      <c r="D162" s="743" t="s">
        <v>1457</v>
      </c>
      <c r="E162" s="751">
        <v>1053875</v>
      </c>
      <c r="F162" s="745"/>
      <c r="G162" s="826"/>
      <c r="H162" s="827" t="str">
        <f t="shared" si="5"/>
        <v/>
      </c>
      <c r="I162" s="745" t="s">
        <v>1395</v>
      </c>
      <c r="J162" s="746" t="str">
        <f t="shared" si="7"/>
        <v>ศึกษา/วิจัย/ประชุม</v>
      </c>
      <c r="K162" s="747"/>
      <c r="L162" s="750">
        <v>108</v>
      </c>
      <c r="M162" s="752" t="s">
        <v>1458</v>
      </c>
    </row>
    <row r="163" spans="1:13" s="740" customFormat="1" ht="23.25">
      <c r="A163" s="731">
        <v>157</v>
      </c>
      <c r="B163" s="741">
        <v>3</v>
      </c>
      <c r="C163" s="797"/>
      <c r="D163" s="743" t="s">
        <v>1459</v>
      </c>
      <c r="E163" s="751">
        <v>228000</v>
      </c>
      <c r="F163" s="745"/>
      <c r="G163" s="826"/>
      <c r="H163" s="827" t="str">
        <f t="shared" si="5"/>
        <v/>
      </c>
      <c r="I163" s="745" t="s">
        <v>1395</v>
      </c>
      <c r="J163" s="746" t="str">
        <f t="shared" si="7"/>
        <v>โครงการอบรม/ดูงาน</v>
      </c>
      <c r="K163" s="747"/>
      <c r="L163" s="750">
        <v>109</v>
      </c>
      <c r="M163" s="752" t="s">
        <v>979</v>
      </c>
    </row>
    <row r="164" spans="1:13" s="740" customFormat="1" ht="34.5">
      <c r="A164" s="731">
        <v>158</v>
      </c>
      <c r="B164" s="741">
        <v>3</v>
      </c>
      <c r="C164" s="797"/>
      <c r="D164" s="775" t="s">
        <v>1460</v>
      </c>
      <c r="E164" s="685">
        <v>3600000</v>
      </c>
      <c r="F164" s="745" t="s">
        <v>1395</v>
      </c>
      <c r="G164" s="826"/>
      <c r="H164" s="827" t="str">
        <f t="shared" si="5"/>
        <v/>
      </c>
      <c r="I164" s="745" t="s">
        <v>461</v>
      </c>
      <c r="J164" s="746" t="str">
        <f t="shared" si="7"/>
        <v>เป็นโครงสร้างพื้นฐานและอำนวยความสะดวกการขนส่งของประชาชน</v>
      </c>
      <c r="K164" s="747" t="s">
        <v>1395</v>
      </c>
      <c r="L164" s="750"/>
      <c r="M164" s="746" t="s">
        <v>1186</v>
      </c>
    </row>
    <row r="165" spans="1:13" s="740" customFormat="1" ht="34.5">
      <c r="A165" s="731">
        <v>159</v>
      </c>
      <c r="B165" s="741">
        <v>3</v>
      </c>
      <c r="C165" s="797"/>
      <c r="D165" s="775" t="s">
        <v>1461</v>
      </c>
      <c r="E165" s="685">
        <v>1295000</v>
      </c>
      <c r="F165" s="745"/>
      <c r="G165" s="826"/>
      <c r="H165" s="827" t="str">
        <f t="shared" si="5"/>
        <v/>
      </c>
      <c r="I165" s="745" t="s">
        <v>1395</v>
      </c>
      <c r="J165" s="746" t="str">
        <f t="shared" si="7"/>
        <v>จัดซื้อครุภัณฑ์(เครื่องตรวจอวัยะภายใน,เครื่องนึ่งฆ่าเชื้อ,เครื่องอัลตร้าซาวด์</v>
      </c>
      <c r="K165" s="747"/>
      <c r="L165" s="750">
        <v>110</v>
      </c>
      <c r="M165" s="752" t="s">
        <v>1462</v>
      </c>
    </row>
    <row r="166" spans="1:13" s="740" customFormat="1" ht="23.25">
      <c r="A166" s="731">
        <v>160</v>
      </c>
      <c r="B166" s="741">
        <v>3</v>
      </c>
      <c r="C166" s="797"/>
      <c r="D166" s="775" t="s">
        <v>1463</v>
      </c>
      <c r="E166" s="685">
        <v>660000</v>
      </c>
      <c r="F166" s="745"/>
      <c r="G166" s="826"/>
      <c r="H166" s="827" t="str">
        <f t="shared" si="5"/>
        <v/>
      </c>
      <c r="I166" s="745" t="s">
        <v>1395</v>
      </c>
      <c r="J166" s="746" t="str">
        <f t="shared" si="7"/>
        <v>จัดซื้อครุภัณฑ์(เครื่องกระดุ้นหัวใจ,เครื่องบันทึกการบิดตัวของมดลูก)</v>
      </c>
      <c r="K166" s="747"/>
      <c r="L166" s="750">
        <v>111</v>
      </c>
      <c r="M166" s="752" t="s">
        <v>1464</v>
      </c>
    </row>
    <row r="167" spans="1:13" s="740" customFormat="1" ht="23.25">
      <c r="A167" s="731">
        <v>161</v>
      </c>
      <c r="B167" s="741">
        <v>3</v>
      </c>
      <c r="C167" s="797"/>
      <c r="D167" s="775" t="s">
        <v>1465</v>
      </c>
      <c r="E167" s="685">
        <v>250000</v>
      </c>
      <c r="F167" s="745"/>
      <c r="G167" s="826"/>
      <c r="H167" s="827" t="str">
        <f t="shared" si="5"/>
        <v/>
      </c>
      <c r="I167" s="745" t="s">
        <v>1395</v>
      </c>
      <c r="J167" s="746" t="str">
        <f t="shared" si="7"/>
        <v>จัดซื้อครุภัณฑ์(เครื่องกระตุกหัวใจ)</v>
      </c>
      <c r="K167" s="747"/>
      <c r="L167" s="750">
        <v>112</v>
      </c>
      <c r="M167" s="752" t="s">
        <v>1466</v>
      </c>
    </row>
    <row r="168" spans="1:13" s="774" customFormat="1" ht="34.5">
      <c r="A168" s="731">
        <v>162</v>
      </c>
      <c r="B168" s="766">
        <v>3</v>
      </c>
      <c r="C168" s="798"/>
      <c r="D168" s="768" t="s">
        <v>1467</v>
      </c>
      <c r="E168" s="769">
        <v>1200000</v>
      </c>
      <c r="F168" s="770"/>
      <c r="G168" s="833"/>
      <c r="H168" s="834" t="str">
        <f t="shared" si="5"/>
        <v/>
      </c>
      <c r="I168" s="770" t="s">
        <v>1395</v>
      </c>
      <c r="J168" s="746" t="str">
        <f t="shared" si="7"/>
        <v>ขาดรายละเอียดโครงการ</v>
      </c>
      <c r="K168" s="772"/>
      <c r="L168" s="773">
        <v>113</v>
      </c>
      <c r="M168" s="771" t="s">
        <v>1248</v>
      </c>
    </row>
    <row r="169" spans="1:13" s="740" customFormat="1" ht="45.75">
      <c r="A169" s="731">
        <v>163</v>
      </c>
      <c r="B169" s="791">
        <v>4</v>
      </c>
      <c r="C169" s="758" t="s">
        <v>1472</v>
      </c>
      <c r="D169" s="743" t="s">
        <v>1473</v>
      </c>
      <c r="E169" s="751">
        <v>2220000</v>
      </c>
      <c r="F169" s="745"/>
      <c r="G169" s="826"/>
      <c r="H169" s="827" t="str">
        <f t="shared" si="5"/>
        <v/>
      </c>
      <c r="I169" s="745" t="s">
        <v>1395</v>
      </c>
      <c r="J169" s="746" t="str">
        <f t="shared" si="7"/>
        <v>จัดซื้อครุภัณฑ์(คอมพิวเตอร์ โปรเจ็คเตอร์)</v>
      </c>
      <c r="K169" s="747"/>
      <c r="L169" s="750">
        <v>114</v>
      </c>
      <c r="M169" s="752" t="s">
        <v>1474</v>
      </c>
    </row>
    <row r="170" spans="1:13" s="740" customFormat="1" ht="23.25">
      <c r="A170" s="731">
        <v>164</v>
      </c>
      <c r="B170" s="791">
        <v>4</v>
      </c>
      <c r="C170" s="797"/>
      <c r="D170" s="743" t="s">
        <v>1475</v>
      </c>
      <c r="E170" s="751">
        <v>76600</v>
      </c>
      <c r="F170" s="745"/>
      <c r="G170" s="826"/>
      <c r="H170" s="827" t="str">
        <f t="shared" si="5"/>
        <v/>
      </c>
      <c r="I170" s="745" t="s">
        <v>1395</v>
      </c>
      <c r="J170" s="746" t="str">
        <f t="shared" si="7"/>
        <v>โครงการอบรม/ดูงาน</v>
      </c>
      <c r="K170" s="747"/>
      <c r="L170" s="750">
        <v>115</v>
      </c>
      <c r="M170" s="752" t="s">
        <v>979</v>
      </c>
    </row>
    <row r="171" spans="1:13" s="740" customFormat="1" ht="23.25">
      <c r="A171" s="731">
        <v>165</v>
      </c>
      <c r="B171" s="791">
        <v>4</v>
      </c>
      <c r="C171" s="797"/>
      <c r="D171" s="743" t="s">
        <v>1476</v>
      </c>
      <c r="E171" s="751">
        <v>163000</v>
      </c>
      <c r="F171" s="745"/>
      <c r="G171" s="826"/>
      <c r="H171" s="827" t="str">
        <f t="shared" si="5"/>
        <v/>
      </c>
      <c r="I171" s="745" t="s">
        <v>1395</v>
      </c>
      <c r="J171" s="746" t="str">
        <f t="shared" si="7"/>
        <v>โครงการอบรม</v>
      </c>
      <c r="K171" s="747"/>
      <c r="L171" s="750">
        <v>116</v>
      </c>
      <c r="M171" s="752" t="s">
        <v>1655</v>
      </c>
    </row>
    <row r="172" spans="1:13" s="740" customFormat="1" ht="12">
      <c r="A172" s="731">
        <v>166</v>
      </c>
      <c r="B172" s="791">
        <v>4</v>
      </c>
      <c r="C172" s="797"/>
      <c r="D172" s="800" t="s">
        <v>1477</v>
      </c>
      <c r="E172" s="751">
        <v>450000</v>
      </c>
      <c r="F172" s="745"/>
      <c r="G172" s="826"/>
      <c r="H172" s="827" t="str">
        <f t="shared" si="5"/>
        <v/>
      </c>
      <c r="I172" s="745" t="s">
        <v>1395</v>
      </c>
      <c r="J172" s="746" t="str">
        <f t="shared" si="7"/>
        <v>โครงการอบรม/ฝึกอาชีพ</v>
      </c>
      <c r="K172" s="747"/>
      <c r="L172" s="750">
        <v>117</v>
      </c>
      <c r="M172" s="752" t="s">
        <v>1478</v>
      </c>
    </row>
    <row r="173" spans="1:13" s="740" customFormat="1" ht="12">
      <c r="A173" s="731">
        <v>167</v>
      </c>
      <c r="B173" s="791">
        <v>4</v>
      </c>
      <c r="C173" s="797"/>
      <c r="D173" s="743" t="s">
        <v>1479</v>
      </c>
      <c r="E173" s="751">
        <v>264400</v>
      </c>
      <c r="F173" s="745"/>
      <c r="G173" s="826"/>
      <c r="H173" s="827" t="str">
        <f t="shared" si="5"/>
        <v/>
      </c>
      <c r="I173" s="745" t="s">
        <v>1395</v>
      </c>
      <c r="J173" s="746" t="str">
        <f t="shared" si="7"/>
        <v>โครงการอบรม</v>
      </c>
      <c r="K173" s="747"/>
      <c r="L173" s="750">
        <v>118</v>
      </c>
      <c r="M173" s="752" t="s">
        <v>1655</v>
      </c>
    </row>
    <row r="174" spans="1:13" s="740" customFormat="1" ht="34.5">
      <c r="A174" s="731">
        <v>168</v>
      </c>
      <c r="B174" s="791">
        <v>4</v>
      </c>
      <c r="C174" s="797"/>
      <c r="D174" s="743" t="s">
        <v>1480</v>
      </c>
      <c r="E174" s="751">
        <v>90000</v>
      </c>
      <c r="F174" s="745"/>
      <c r="G174" s="826"/>
      <c r="H174" s="827" t="str">
        <f t="shared" si="5"/>
        <v/>
      </c>
      <c r="I174" s="745" t="s">
        <v>1395</v>
      </c>
      <c r="J174" s="964" t="str">
        <f>(M174&amp;M4)</f>
        <v>ภารกิจปกติของหน่วยงาน  (ปรับโครงการจาก 2 เป็น 3)</v>
      </c>
      <c r="K174" s="747"/>
      <c r="L174" s="750">
        <v>119</v>
      </c>
      <c r="M174" s="749" t="s">
        <v>374</v>
      </c>
    </row>
    <row r="175" spans="1:13" s="740" customFormat="1" ht="12">
      <c r="A175" s="731">
        <v>169</v>
      </c>
      <c r="B175" s="791">
        <v>4</v>
      </c>
      <c r="C175" s="797"/>
      <c r="D175" s="743" t="s">
        <v>1481</v>
      </c>
      <c r="E175" s="751">
        <v>300000</v>
      </c>
      <c r="F175" s="745"/>
      <c r="G175" s="826"/>
      <c r="H175" s="827" t="str">
        <f t="shared" si="5"/>
        <v/>
      </c>
      <c r="I175" s="745" t="s">
        <v>1395</v>
      </c>
      <c r="J175" s="746" t="str">
        <f t="shared" ref="J175:J181" si="8">M175</f>
        <v>โครงการอบรม</v>
      </c>
      <c r="K175" s="747"/>
      <c r="L175" s="750">
        <v>120</v>
      </c>
      <c r="M175" s="752" t="s">
        <v>1655</v>
      </c>
    </row>
    <row r="176" spans="1:13" s="740" customFormat="1" ht="23.25">
      <c r="A176" s="731">
        <v>170</v>
      </c>
      <c r="B176" s="791">
        <v>4</v>
      </c>
      <c r="C176" s="797"/>
      <c r="D176" s="743" t="s">
        <v>269</v>
      </c>
      <c r="E176" s="751">
        <v>15000</v>
      </c>
      <c r="F176" s="745"/>
      <c r="G176" s="826"/>
      <c r="H176" s="827" t="str">
        <f t="shared" si="5"/>
        <v/>
      </c>
      <c r="I176" s="745" t="s">
        <v>1395</v>
      </c>
      <c r="J176" s="746" t="str">
        <f t="shared" si="8"/>
        <v>โครงการอบรม</v>
      </c>
      <c r="K176" s="747"/>
      <c r="L176" s="750">
        <v>121</v>
      </c>
      <c r="M176" s="752" t="s">
        <v>1655</v>
      </c>
    </row>
    <row r="177" spans="1:13" s="740" customFormat="1" ht="23.25">
      <c r="A177" s="731">
        <v>171</v>
      </c>
      <c r="B177" s="791">
        <v>4</v>
      </c>
      <c r="C177" s="797"/>
      <c r="D177" s="775" t="s">
        <v>1483</v>
      </c>
      <c r="E177" s="685">
        <v>500000</v>
      </c>
      <c r="F177" s="745"/>
      <c r="G177" s="826"/>
      <c r="H177" s="827" t="str">
        <f t="shared" si="5"/>
        <v/>
      </c>
      <c r="I177" s="745" t="s">
        <v>1395</v>
      </c>
      <c r="J177" s="746" t="str">
        <f t="shared" si="8"/>
        <v>โครงการอบรม/ดูงาน</v>
      </c>
      <c r="K177" s="747"/>
      <c r="L177" s="750">
        <v>122</v>
      </c>
      <c r="M177" s="752" t="s">
        <v>979</v>
      </c>
    </row>
    <row r="178" spans="1:13" s="740" customFormat="1" ht="12">
      <c r="A178" s="731">
        <v>172</v>
      </c>
      <c r="B178" s="791">
        <v>4</v>
      </c>
      <c r="C178" s="797"/>
      <c r="D178" s="743" t="s">
        <v>1484</v>
      </c>
      <c r="E178" s="751">
        <v>300000</v>
      </c>
      <c r="F178" s="745"/>
      <c r="G178" s="826"/>
      <c r="H178" s="827" t="str">
        <f t="shared" si="5"/>
        <v/>
      </c>
      <c r="I178" s="745" t="s">
        <v>1395</v>
      </c>
      <c r="J178" s="746" t="str">
        <f t="shared" si="8"/>
        <v>โครงการอบรม</v>
      </c>
      <c r="K178" s="747"/>
      <c r="L178" s="750">
        <v>123</v>
      </c>
      <c r="M178" s="752" t="s">
        <v>1655</v>
      </c>
    </row>
    <row r="179" spans="1:13" s="740" customFormat="1" ht="23.25">
      <c r="A179" s="731">
        <v>173</v>
      </c>
      <c r="B179" s="791">
        <v>4</v>
      </c>
      <c r="C179" s="797"/>
      <c r="D179" s="743" t="s">
        <v>1485</v>
      </c>
      <c r="E179" s="751">
        <v>1500000</v>
      </c>
      <c r="F179" s="745"/>
      <c r="G179" s="826"/>
      <c r="H179" s="827" t="str">
        <f t="shared" si="5"/>
        <v/>
      </c>
      <c r="I179" s="745" t="s">
        <v>1395</v>
      </c>
      <c r="J179" s="746" t="str">
        <f t="shared" si="8"/>
        <v>โครงการอบรมและจัดทำคู่มือการเรียนการสอน</v>
      </c>
      <c r="K179" s="747"/>
      <c r="L179" s="750">
        <v>124</v>
      </c>
      <c r="M179" s="752" t="s">
        <v>1486</v>
      </c>
    </row>
    <row r="180" spans="1:13" s="740" customFormat="1" ht="23.25">
      <c r="A180" s="731">
        <v>174</v>
      </c>
      <c r="B180" s="791">
        <v>4</v>
      </c>
      <c r="C180" s="797"/>
      <c r="D180" s="743" t="s">
        <v>1487</v>
      </c>
      <c r="E180" s="751">
        <v>100000</v>
      </c>
      <c r="F180" s="745"/>
      <c r="G180" s="826"/>
      <c r="H180" s="827" t="str">
        <f t="shared" si="5"/>
        <v/>
      </c>
      <c r="I180" s="745" t="s">
        <v>1395</v>
      </c>
      <c r="J180" s="746" t="str">
        <f t="shared" si="8"/>
        <v>โครงการอบรม/ดูงาน</v>
      </c>
      <c r="K180" s="747"/>
      <c r="L180" s="750">
        <v>125</v>
      </c>
      <c r="M180" s="752" t="s">
        <v>979</v>
      </c>
    </row>
    <row r="181" spans="1:13" s="740" customFormat="1" ht="23.25">
      <c r="A181" s="731">
        <v>175</v>
      </c>
      <c r="B181" s="791">
        <v>4</v>
      </c>
      <c r="C181" s="797"/>
      <c r="D181" s="743" t="s">
        <v>1490</v>
      </c>
      <c r="E181" s="751">
        <v>378000</v>
      </c>
      <c r="F181" s="745"/>
      <c r="G181" s="826"/>
      <c r="H181" s="827" t="str">
        <f t="shared" si="5"/>
        <v/>
      </c>
      <c r="I181" s="745" t="s">
        <v>1395</v>
      </c>
      <c r="J181" s="746" t="str">
        <f t="shared" si="8"/>
        <v>โครงการอบรม/ดูงาน/ประชุม</v>
      </c>
      <c r="K181" s="747"/>
      <c r="L181" s="750">
        <v>126</v>
      </c>
      <c r="M181" s="752" t="s">
        <v>1491</v>
      </c>
    </row>
    <row r="182" spans="1:13" s="740" customFormat="1" ht="23.25">
      <c r="A182" s="731">
        <v>176</v>
      </c>
      <c r="B182" s="791">
        <v>4</v>
      </c>
      <c r="C182" s="797"/>
      <c r="D182" s="743" t="s">
        <v>1492</v>
      </c>
      <c r="E182" s="751">
        <v>1000000</v>
      </c>
      <c r="F182" s="745"/>
      <c r="G182" s="826" t="s">
        <v>1395</v>
      </c>
      <c r="H182" s="827">
        <f t="shared" si="5"/>
        <v>24</v>
      </c>
      <c r="I182" s="745" t="s">
        <v>461</v>
      </c>
      <c r="J182" s="746"/>
      <c r="K182" s="747"/>
      <c r="L182" s="750">
        <v>24</v>
      </c>
      <c r="M182" s="749" t="s">
        <v>374</v>
      </c>
    </row>
    <row r="183" spans="1:13" s="740" customFormat="1" ht="12">
      <c r="A183" s="731">
        <v>177</v>
      </c>
      <c r="B183" s="791">
        <v>4</v>
      </c>
      <c r="C183" s="797"/>
      <c r="D183" s="743" t="s">
        <v>1493</v>
      </c>
      <c r="E183" s="751">
        <v>1000000</v>
      </c>
      <c r="F183" s="745"/>
      <c r="G183" s="826"/>
      <c r="H183" s="827" t="str">
        <f t="shared" si="5"/>
        <v/>
      </c>
      <c r="I183" s="745" t="s">
        <v>1395</v>
      </c>
      <c r="J183" s="746" t="str">
        <f t="shared" ref="J183:J195" si="9">M183</f>
        <v>โครงการอบรม</v>
      </c>
      <c r="K183" s="747"/>
      <c r="L183" s="750">
        <v>127</v>
      </c>
      <c r="M183" s="752" t="s">
        <v>1655</v>
      </c>
    </row>
    <row r="184" spans="1:13" s="740" customFormat="1" ht="23.25">
      <c r="A184" s="731">
        <v>178</v>
      </c>
      <c r="B184" s="791">
        <v>4</v>
      </c>
      <c r="C184" s="797"/>
      <c r="D184" s="775" t="s">
        <v>1494</v>
      </c>
      <c r="E184" s="685">
        <v>3320000</v>
      </c>
      <c r="F184" s="745"/>
      <c r="G184" s="826"/>
      <c r="H184" s="827" t="str">
        <f t="shared" si="5"/>
        <v/>
      </c>
      <c r="I184" s="745" t="s">
        <v>1395</v>
      </c>
      <c r="J184" s="746" t="str">
        <f t="shared" si="9"/>
        <v>จัดซื้อคอมพิวเตอร์</v>
      </c>
      <c r="K184" s="747"/>
      <c r="L184" s="750">
        <v>128</v>
      </c>
      <c r="M184" s="752" t="s">
        <v>1495</v>
      </c>
    </row>
    <row r="185" spans="1:13" s="740" customFormat="1" ht="23.25">
      <c r="A185" s="731">
        <v>179</v>
      </c>
      <c r="B185" s="791">
        <v>4</v>
      </c>
      <c r="C185" s="797"/>
      <c r="D185" s="755" t="s">
        <v>1497</v>
      </c>
      <c r="E185" s="744">
        <v>4780000</v>
      </c>
      <c r="F185" s="745"/>
      <c r="G185" s="826"/>
      <c r="H185" s="827" t="str">
        <f t="shared" si="5"/>
        <v/>
      </c>
      <c r="I185" s="745" t="s">
        <v>1395</v>
      </c>
      <c r="J185" s="746" t="str">
        <f t="shared" si="9"/>
        <v>จัดทำซื่อประชาสัมพันธ์/ทำป้ายไตรเวชั่น/ระบบไฟฟ้า</v>
      </c>
      <c r="K185" s="747"/>
      <c r="L185" s="750">
        <v>129</v>
      </c>
      <c r="M185" s="752" t="s">
        <v>1498</v>
      </c>
    </row>
    <row r="186" spans="1:13" s="740" customFormat="1" ht="23.25">
      <c r="A186" s="731">
        <v>180</v>
      </c>
      <c r="B186" s="791">
        <v>4</v>
      </c>
      <c r="C186" s="797"/>
      <c r="D186" s="743" t="s">
        <v>1499</v>
      </c>
      <c r="E186" s="751">
        <v>500000</v>
      </c>
      <c r="F186" s="745"/>
      <c r="G186" s="826"/>
      <c r="H186" s="827" t="str">
        <f t="shared" si="5"/>
        <v/>
      </c>
      <c r="I186" s="745" t="s">
        <v>1395</v>
      </c>
      <c r="J186" s="746" t="str">
        <f t="shared" si="9"/>
        <v>โครงการอบรม</v>
      </c>
      <c r="K186" s="747"/>
      <c r="L186" s="750">
        <v>130</v>
      </c>
      <c r="M186" s="752" t="s">
        <v>1655</v>
      </c>
    </row>
    <row r="187" spans="1:13" s="740" customFormat="1" ht="23.25">
      <c r="A187" s="731">
        <v>181</v>
      </c>
      <c r="B187" s="791">
        <v>4</v>
      </c>
      <c r="C187" s="797"/>
      <c r="D187" s="743" t="s">
        <v>1501</v>
      </c>
      <c r="E187" s="751">
        <v>1000000</v>
      </c>
      <c r="F187" s="745"/>
      <c r="G187" s="826"/>
      <c r="H187" s="827" t="str">
        <f t="shared" si="5"/>
        <v/>
      </c>
      <c r="I187" s="745" t="s">
        <v>1395</v>
      </c>
      <c r="J187" s="746" t="str">
        <f t="shared" si="9"/>
        <v>โครงการอบรม/ประชุม/จัดทำระบบฐานข้อมูล</v>
      </c>
      <c r="K187" s="747"/>
      <c r="L187" s="750">
        <v>131</v>
      </c>
      <c r="M187" s="752" t="s">
        <v>1502</v>
      </c>
    </row>
    <row r="188" spans="1:13" s="740" customFormat="1" ht="23.25">
      <c r="A188" s="731">
        <v>182</v>
      </c>
      <c r="B188" s="791">
        <v>4</v>
      </c>
      <c r="C188" s="797"/>
      <c r="D188" s="743" t="s">
        <v>1503</v>
      </c>
      <c r="E188" s="751">
        <v>300000</v>
      </c>
      <c r="F188" s="745"/>
      <c r="G188" s="826"/>
      <c r="H188" s="827" t="str">
        <f t="shared" si="5"/>
        <v/>
      </c>
      <c r="I188" s="745" t="s">
        <v>1395</v>
      </c>
      <c r="J188" s="746" t="str">
        <f t="shared" si="9"/>
        <v>โครงการอบรม/ดูงาน</v>
      </c>
      <c r="K188" s="747"/>
      <c r="L188" s="750">
        <v>132</v>
      </c>
      <c r="M188" s="752" t="s">
        <v>979</v>
      </c>
    </row>
    <row r="189" spans="1:13" s="783" customFormat="1" ht="34.5">
      <c r="A189" s="731">
        <v>183</v>
      </c>
      <c r="B189" s="801">
        <v>4</v>
      </c>
      <c r="C189" s="802"/>
      <c r="D189" s="788" t="s">
        <v>1504</v>
      </c>
      <c r="E189" s="789">
        <v>2000000</v>
      </c>
      <c r="F189" s="779"/>
      <c r="G189" s="831"/>
      <c r="H189" s="832" t="str">
        <f t="shared" si="5"/>
        <v/>
      </c>
      <c r="I189" s="779" t="s">
        <v>1395</v>
      </c>
      <c r="J189" s="746" t="str">
        <f t="shared" si="9"/>
        <v>จัดซื้อครุภัณฑ์(เครื่องย่อยพลาสติก,เครื่องตรวจสภาพดิน</v>
      </c>
      <c r="K189" s="780"/>
      <c r="L189" s="781">
        <v>133</v>
      </c>
      <c r="M189" s="782" t="s">
        <v>1505</v>
      </c>
    </row>
    <row r="190" spans="1:13" s="740" customFormat="1" ht="23.25">
      <c r="A190" s="731">
        <v>184</v>
      </c>
      <c r="B190" s="791">
        <v>4</v>
      </c>
      <c r="C190" s="797"/>
      <c r="D190" s="743" t="s">
        <v>1611</v>
      </c>
      <c r="E190" s="744">
        <v>250000</v>
      </c>
      <c r="F190" s="745"/>
      <c r="G190" s="826"/>
      <c r="H190" s="827" t="str">
        <f t="shared" si="5"/>
        <v/>
      </c>
      <c r="I190" s="745" t="s">
        <v>1395</v>
      </c>
      <c r="J190" s="746" t="str">
        <f t="shared" si="9"/>
        <v>ซื้อคุรุภัณฑ์,ป้ายประชาสัมพัมพันธ์</v>
      </c>
      <c r="K190" s="747"/>
      <c r="L190" s="750">
        <v>134</v>
      </c>
      <c r="M190" s="749" t="s">
        <v>924</v>
      </c>
    </row>
    <row r="191" spans="1:13" s="740" customFormat="1" ht="34.5">
      <c r="A191" s="731">
        <v>185</v>
      </c>
      <c r="B191" s="791">
        <v>4</v>
      </c>
      <c r="C191" s="797"/>
      <c r="D191" s="743" t="s">
        <v>1617</v>
      </c>
      <c r="E191" s="751">
        <v>61800</v>
      </c>
      <c r="F191" s="745"/>
      <c r="G191" s="826"/>
      <c r="H191" s="827" t="str">
        <f t="shared" si="5"/>
        <v/>
      </c>
      <c r="I191" s="745" t="s">
        <v>1395</v>
      </c>
      <c r="J191" s="746" t="str">
        <f t="shared" si="9"/>
        <v>โครงการอบรม</v>
      </c>
      <c r="K191" s="747"/>
      <c r="L191" s="750">
        <v>135</v>
      </c>
      <c r="M191" s="752" t="s">
        <v>1655</v>
      </c>
    </row>
    <row r="192" spans="1:13" s="740" customFormat="1" ht="34.5">
      <c r="A192" s="731">
        <v>186</v>
      </c>
      <c r="B192" s="791">
        <v>4</v>
      </c>
      <c r="C192" s="797"/>
      <c r="D192" s="743" t="s">
        <v>1618</v>
      </c>
      <c r="E192" s="751">
        <v>150800</v>
      </c>
      <c r="F192" s="745"/>
      <c r="G192" s="826"/>
      <c r="H192" s="827" t="str">
        <f t="shared" si="5"/>
        <v/>
      </c>
      <c r="I192" s="745" t="s">
        <v>1395</v>
      </c>
      <c r="J192" s="746" t="str">
        <f t="shared" si="9"/>
        <v>โครงการอบรม</v>
      </c>
      <c r="K192" s="747"/>
      <c r="L192" s="750">
        <v>136</v>
      </c>
      <c r="M192" s="752" t="s">
        <v>1655</v>
      </c>
    </row>
    <row r="193" spans="1:13" s="740" customFormat="1" ht="23.25">
      <c r="A193" s="731">
        <v>187</v>
      </c>
      <c r="B193" s="791">
        <v>4</v>
      </c>
      <c r="C193" s="797"/>
      <c r="D193" s="743" t="s">
        <v>1619</v>
      </c>
      <c r="E193" s="751">
        <v>224400</v>
      </c>
      <c r="F193" s="745"/>
      <c r="G193" s="826"/>
      <c r="H193" s="827" t="str">
        <f t="shared" si="5"/>
        <v/>
      </c>
      <c r="I193" s="745" t="s">
        <v>1395</v>
      </c>
      <c r="J193" s="746" t="str">
        <f t="shared" si="9"/>
        <v>โครงการอบรม</v>
      </c>
      <c r="K193" s="747"/>
      <c r="L193" s="750">
        <v>137</v>
      </c>
      <c r="M193" s="752" t="s">
        <v>1655</v>
      </c>
    </row>
    <row r="194" spans="1:13" s="740" customFormat="1" ht="34.5">
      <c r="A194" s="731">
        <v>188</v>
      </c>
      <c r="B194" s="791">
        <v>4</v>
      </c>
      <c r="C194" s="797"/>
      <c r="D194" s="743" t="s">
        <v>1621</v>
      </c>
      <c r="E194" s="744">
        <v>550000</v>
      </c>
      <c r="F194" s="745"/>
      <c r="G194" s="826"/>
      <c r="H194" s="827" t="str">
        <f t="shared" si="5"/>
        <v/>
      </c>
      <c r="I194" s="745" t="s">
        <v>1395</v>
      </c>
      <c r="J194" s="746" t="str">
        <f t="shared" si="9"/>
        <v>โครงการอบรม</v>
      </c>
      <c r="K194" s="747"/>
      <c r="L194" s="750">
        <v>138</v>
      </c>
      <c r="M194" s="752" t="s">
        <v>1655</v>
      </c>
    </row>
    <row r="195" spans="1:13" s="740" customFormat="1" ht="23.25">
      <c r="A195" s="731">
        <v>189</v>
      </c>
      <c r="B195" s="791">
        <v>4</v>
      </c>
      <c r="C195" s="797"/>
      <c r="D195" s="743" t="s">
        <v>1625</v>
      </c>
      <c r="E195" s="744">
        <v>100000</v>
      </c>
      <c r="F195" s="745"/>
      <c r="G195" s="826"/>
      <c r="H195" s="827" t="str">
        <f t="shared" si="5"/>
        <v/>
      </c>
      <c r="I195" s="745" t="s">
        <v>1395</v>
      </c>
      <c r="J195" s="746" t="str">
        <f t="shared" si="9"/>
        <v>โครงการอบรม/ดูงาน</v>
      </c>
      <c r="K195" s="747"/>
      <c r="L195" s="750">
        <v>139</v>
      </c>
      <c r="M195" s="752" t="s">
        <v>979</v>
      </c>
    </row>
    <row r="196" spans="1:13" s="740" customFormat="1" ht="23.25">
      <c r="A196" s="731">
        <v>190</v>
      </c>
      <c r="B196" s="791">
        <v>4</v>
      </c>
      <c r="C196" s="797"/>
      <c r="D196" s="743" t="s">
        <v>1627</v>
      </c>
      <c r="E196" s="751">
        <v>300000</v>
      </c>
      <c r="F196" s="745"/>
      <c r="G196" s="826" t="s">
        <v>1395</v>
      </c>
      <c r="H196" s="827">
        <f t="shared" si="5"/>
        <v>22</v>
      </c>
      <c r="I196" s="745"/>
      <c r="J196" s="964" t="str">
        <f>(M196&amp;M6)</f>
        <v>โครงการอบรม (ปรับจากโครงการไม่สอดคล้อง ฯ เป็น 2)</v>
      </c>
      <c r="K196" s="747"/>
      <c r="L196" s="750">
        <v>22</v>
      </c>
      <c r="M196" s="752" t="s">
        <v>1655</v>
      </c>
    </row>
    <row r="197" spans="1:13" s="740" customFormat="1" ht="23.25">
      <c r="A197" s="731">
        <v>191</v>
      </c>
      <c r="B197" s="791">
        <v>4</v>
      </c>
      <c r="C197" s="797"/>
      <c r="D197" s="743" t="s">
        <v>1628</v>
      </c>
      <c r="E197" s="751">
        <v>250000</v>
      </c>
      <c r="F197" s="745"/>
      <c r="G197" s="826" t="s">
        <v>1395</v>
      </c>
      <c r="H197" s="827">
        <f t="shared" si="5"/>
        <v>23</v>
      </c>
      <c r="I197" s="745"/>
      <c r="J197" s="964" t="str">
        <f>(M197&amp;M6)</f>
        <v>โครงการอบรม/ประชุม (ปรับจากโครงการไม่สอดคล้อง ฯ เป็น 2)</v>
      </c>
      <c r="K197" s="747"/>
      <c r="L197" s="750">
        <v>23</v>
      </c>
      <c r="M197" s="752" t="s">
        <v>559</v>
      </c>
    </row>
    <row r="198" spans="1:13" s="740" customFormat="1" ht="34.5">
      <c r="A198" s="731">
        <v>192</v>
      </c>
      <c r="B198" s="791">
        <v>4</v>
      </c>
      <c r="C198" s="797"/>
      <c r="D198" s="743" t="s">
        <v>1629</v>
      </c>
      <c r="E198" s="751">
        <v>6500000</v>
      </c>
      <c r="F198" s="745"/>
      <c r="G198" s="826"/>
      <c r="H198" s="827" t="str">
        <f t="shared" si="5"/>
        <v/>
      </c>
      <c r="I198" s="745" t="s">
        <v>1395</v>
      </c>
      <c r="J198" s="964" t="str">
        <f>(M198&amp;M4)</f>
        <v>ภารกิจปกติของหน่วยงาน  (ปรับโครงการจาก 2 เป็น 3)</v>
      </c>
      <c r="K198" s="747"/>
      <c r="L198" s="750">
        <v>140</v>
      </c>
      <c r="M198" s="803" t="s">
        <v>374</v>
      </c>
    </row>
    <row r="199" spans="1:13" s="740" customFormat="1" ht="23.25">
      <c r="A199" s="731">
        <v>193</v>
      </c>
      <c r="B199" s="741">
        <v>3</v>
      </c>
      <c r="C199" s="791" t="s">
        <v>484</v>
      </c>
      <c r="D199" s="743" t="s">
        <v>1468</v>
      </c>
      <c r="E199" s="751">
        <v>1380000</v>
      </c>
      <c r="F199" s="745" t="s">
        <v>1395</v>
      </c>
      <c r="G199" s="826"/>
      <c r="H199" s="827" t="str">
        <f t="shared" si="5"/>
        <v/>
      </c>
      <c r="I199" s="745"/>
      <c r="J199" s="746" t="str">
        <f t="shared" ref="J199:J213" si="10">M199</f>
        <v xml:space="preserve">ภารกิจปกติของหน่วยงาน </v>
      </c>
      <c r="K199" s="747"/>
      <c r="L199" s="750"/>
      <c r="M199" s="749" t="s">
        <v>374</v>
      </c>
    </row>
    <row r="200" spans="1:13" s="740" customFormat="1" ht="23.25">
      <c r="A200" s="731">
        <v>194</v>
      </c>
      <c r="B200" s="741">
        <v>3</v>
      </c>
      <c r="C200" s="797"/>
      <c r="D200" s="743" t="s">
        <v>1470</v>
      </c>
      <c r="E200" s="751">
        <v>100000</v>
      </c>
      <c r="F200" s="745" t="s">
        <v>1395</v>
      </c>
      <c r="G200" s="826"/>
      <c r="H200" s="827" t="str">
        <f t="shared" ref="H200:H213" si="11">IF(OR(L200=0,L200&gt;30),"",L200)</f>
        <v/>
      </c>
      <c r="I200" s="745"/>
      <c r="J200" s="746" t="str">
        <f t="shared" si="10"/>
        <v xml:space="preserve">ภารกิจปกติของหน่วยงาน </v>
      </c>
      <c r="K200" s="747"/>
      <c r="L200" s="750"/>
      <c r="M200" s="749" t="s">
        <v>374</v>
      </c>
    </row>
    <row r="201" spans="1:13" s="740" customFormat="1" ht="34.5">
      <c r="A201" s="731">
        <v>195</v>
      </c>
      <c r="B201" s="791">
        <v>4</v>
      </c>
      <c r="C201" s="797"/>
      <c r="D201" s="743" t="s">
        <v>1488</v>
      </c>
      <c r="E201" s="751">
        <v>270600</v>
      </c>
      <c r="F201" s="745" t="s">
        <v>1395</v>
      </c>
      <c r="G201" s="826"/>
      <c r="H201" s="827" t="str">
        <f t="shared" si="11"/>
        <v/>
      </c>
      <c r="I201" s="745"/>
      <c r="J201" s="746" t="str">
        <f t="shared" si="10"/>
        <v>โครงการอบรม/จัดซื้ออุปกรณ์ออกกำลังกาย,เตาผลิตก๊าซชีวภาพ,จัดทำซื่อประชาสัมพันธ์</v>
      </c>
      <c r="K201" s="747"/>
      <c r="L201" s="750"/>
      <c r="M201" s="752" t="s">
        <v>1489</v>
      </c>
    </row>
    <row r="202" spans="1:13" s="740" customFormat="1" ht="23.25">
      <c r="A202" s="731">
        <v>196</v>
      </c>
      <c r="B202" s="791">
        <v>4</v>
      </c>
      <c r="C202" s="797"/>
      <c r="D202" s="743" t="s">
        <v>1496</v>
      </c>
      <c r="E202" s="744">
        <v>700000</v>
      </c>
      <c r="F202" s="745" t="s">
        <v>1395</v>
      </c>
      <c r="G202" s="826"/>
      <c r="H202" s="827" t="str">
        <f t="shared" si="11"/>
        <v/>
      </c>
      <c r="I202" s="745"/>
      <c r="J202" s="746" t="str">
        <f t="shared" si="10"/>
        <v>โครงการอบรม</v>
      </c>
      <c r="K202" s="747"/>
      <c r="L202" s="750"/>
      <c r="M202" s="752" t="s">
        <v>1655</v>
      </c>
    </row>
    <row r="203" spans="1:13" s="740" customFormat="1" ht="23.25">
      <c r="A203" s="731">
        <v>197</v>
      </c>
      <c r="B203" s="791">
        <v>4</v>
      </c>
      <c r="C203" s="797"/>
      <c r="D203" s="743" t="s">
        <v>1506</v>
      </c>
      <c r="E203" s="751">
        <v>1915000</v>
      </c>
      <c r="F203" s="745" t="s">
        <v>1395</v>
      </c>
      <c r="G203" s="826"/>
      <c r="H203" s="827" t="str">
        <f t="shared" si="11"/>
        <v/>
      </c>
      <c r="I203" s="745"/>
      <c r="J203" s="746" t="str">
        <f t="shared" si="10"/>
        <v>โครงการอบรม/จัดซื้อคอมพิวเตอร์</v>
      </c>
      <c r="K203" s="747"/>
      <c r="L203" s="750"/>
      <c r="M203" s="752" t="s">
        <v>1507</v>
      </c>
    </row>
    <row r="204" spans="1:13" s="740" customFormat="1" ht="34.5">
      <c r="A204" s="731">
        <v>198</v>
      </c>
      <c r="B204" s="791">
        <v>4</v>
      </c>
      <c r="C204" s="797"/>
      <c r="D204" s="743" t="s">
        <v>1508</v>
      </c>
      <c r="E204" s="751">
        <v>500000</v>
      </c>
      <c r="F204" s="745" t="s">
        <v>1395</v>
      </c>
      <c r="G204" s="826"/>
      <c r="H204" s="827" t="str">
        <f t="shared" si="11"/>
        <v/>
      </c>
      <c r="I204" s="745"/>
      <c r="J204" s="746" t="str">
        <f t="shared" si="10"/>
        <v xml:space="preserve">ภารกิจปกติของหน่วยงาน </v>
      </c>
      <c r="K204" s="747"/>
      <c r="L204" s="750"/>
      <c r="M204" s="749" t="s">
        <v>374</v>
      </c>
    </row>
    <row r="205" spans="1:13" s="740" customFormat="1" ht="23.25">
      <c r="A205" s="731">
        <v>199</v>
      </c>
      <c r="B205" s="791">
        <v>4</v>
      </c>
      <c r="C205" s="797"/>
      <c r="D205" s="743" t="s">
        <v>1509</v>
      </c>
      <c r="E205" s="751">
        <v>936700</v>
      </c>
      <c r="F205" s="745" t="s">
        <v>1395</v>
      </c>
      <c r="G205" s="826"/>
      <c r="H205" s="827" t="str">
        <f t="shared" si="11"/>
        <v/>
      </c>
      <c r="I205" s="745"/>
      <c r="J205" s="746" t="str">
        <f t="shared" si="10"/>
        <v>โครงการอบรม/ดูงาน</v>
      </c>
      <c r="K205" s="747"/>
      <c r="L205" s="750"/>
      <c r="M205" s="752" t="s">
        <v>979</v>
      </c>
    </row>
    <row r="206" spans="1:13" s="740" customFormat="1" ht="23.25">
      <c r="A206" s="731">
        <v>200</v>
      </c>
      <c r="B206" s="791">
        <v>4</v>
      </c>
      <c r="C206" s="797"/>
      <c r="D206" s="743" t="s">
        <v>1510</v>
      </c>
      <c r="E206" s="751">
        <v>95200</v>
      </c>
      <c r="F206" s="745" t="s">
        <v>1395</v>
      </c>
      <c r="G206" s="826"/>
      <c r="H206" s="827" t="str">
        <f t="shared" si="11"/>
        <v/>
      </c>
      <c r="I206" s="745"/>
      <c r="J206" s="746" t="str">
        <f t="shared" si="10"/>
        <v xml:space="preserve">ภารกิจปกติของหน่วยงาน </v>
      </c>
      <c r="K206" s="747"/>
      <c r="L206" s="750"/>
      <c r="M206" s="749" t="s">
        <v>374</v>
      </c>
    </row>
    <row r="207" spans="1:13" s="740" customFormat="1" ht="68.25">
      <c r="A207" s="731">
        <v>201</v>
      </c>
      <c r="B207" s="791">
        <v>4</v>
      </c>
      <c r="C207" s="797"/>
      <c r="D207" s="743" t="s">
        <v>1610</v>
      </c>
      <c r="E207" s="751">
        <v>279070</v>
      </c>
      <c r="F207" s="745" t="s">
        <v>1395</v>
      </c>
      <c r="G207" s="826"/>
      <c r="H207" s="827" t="str">
        <f t="shared" si="11"/>
        <v/>
      </c>
      <c r="I207" s="745"/>
      <c r="J207" s="746" t="str">
        <f t="shared" si="10"/>
        <v xml:space="preserve">ภารกิจปกติของหน่วยงาน </v>
      </c>
      <c r="K207" s="747"/>
      <c r="L207" s="750"/>
      <c r="M207" s="749" t="s">
        <v>374</v>
      </c>
    </row>
    <row r="208" spans="1:13" s="740" customFormat="1" ht="12">
      <c r="A208" s="731">
        <v>202</v>
      </c>
      <c r="B208" s="791">
        <v>4</v>
      </c>
      <c r="C208" s="797"/>
      <c r="D208" s="743" t="s">
        <v>1613</v>
      </c>
      <c r="E208" s="751">
        <v>600000</v>
      </c>
      <c r="F208" s="745" t="s">
        <v>1395</v>
      </c>
      <c r="G208" s="826"/>
      <c r="H208" s="827" t="str">
        <f t="shared" si="11"/>
        <v/>
      </c>
      <c r="I208" s="745"/>
      <c r="J208" s="746" t="str">
        <f t="shared" si="10"/>
        <v>พัฒนาความรู้</v>
      </c>
      <c r="K208" s="747"/>
      <c r="L208" s="750"/>
      <c r="M208" s="752" t="s">
        <v>925</v>
      </c>
    </row>
    <row r="209" spans="1:13" s="740" customFormat="1" ht="23.25">
      <c r="A209" s="731">
        <v>203</v>
      </c>
      <c r="B209" s="791">
        <v>4</v>
      </c>
      <c r="C209" s="797"/>
      <c r="D209" s="743" t="s">
        <v>1615</v>
      </c>
      <c r="E209" s="751">
        <v>800000</v>
      </c>
      <c r="F209" s="745" t="s">
        <v>1395</v>
      </c>
      <c r="G209" s="826"/>
      <c r="H209" s="827" t="str">
        <f t="shared" si="11"/>
        <v/>
      </c>
      <c r="I209" s="745"/>
      <c r="J209" s="746" t="str">
        <f t="shared" si="10"/>
        <v>ส่งเสริมการท่องเที่ยว</v>
      </c>
      <c r="K209" s="747"/>
      <c r="L209" s="750"/>
      <c r="M209" s="749" t="s">
        <v>1349</v>
      </c>
    </row>
    <row r="210" spans="1:13" s="740" customFormat="1" ht="23.25">
      <c r="A210" s="731">
        <v>204</v>
      </c>
      <c r="B210" s="791">
        <v>4</v>
      </c>
      <c r="C210" s="797"/>
      <c r="D210" s="743" t="s">
        <v>1620</v>
      </c>
      <c r="E210" s="744">
        <v>50000</v>
      </c>
      <c r="F210" s="745" t="s">
        <v>1395</v>
      </c>
      <c r="G210" s="826"/>
      <c r="H210" s="827" t="str">
        <f t="shared" si="11"/>
        <v/>
      </c>
      <c r="I210" s="745"/>
      <c r="J210" s="746" t="str">
        <f t="shared" si="10"/>
        <v xml:space="preserve">ภารกิจปกติของหน่วยงาน </v>
      </c>
      <c r="K210" s="747"/>
      <c r="L210" s="750"/>
      <c r="M210" s="749" t="s">
        <v>374</v>
      </c>
    </row>
    <row r="211" spans="1:13" s="740" customFormat="1" ht="23.25">
      <c r="A211" s="731">
        <v>205</v>
      </c>
      <c r="B211" s="791">
        <v>4</v>
      </c>
      <c r="C211" s="797"/>
      <c r="D211" s="743" t="s">
        <v>1623</v>
      </c>
      <c r="E211" s="744">
        <v>50000</v>
      </c>
      <c r="F211" s="745" t="s">
        <v>1395</v>
      </c>
      <c r="G211" s="826"/>
      <c r="H211" s="827" t="str">
        <f t="shared" si="11"/>
        <v/>
      </c>
      <c r="I211" s="745"/>
      <c r="J211" s="746" t="str">
        <f t="shared" si="10"/>
        <v xml:space="preserve">ภารกิจปกติของหน่วยงาน </v>
      </c>
      <c r="K211" s="747"/>
      <c r="L211" s="750"/>
      <c r="M211" s="749" t="s">
        <v>374</v>
      </c>
    </row>
    <row r="212" spans="1:13" s="740" customFormat="1" ht="23.25">
      <c r="A212" s="731">
        <v>206</v>
      </c>
      <c r="B212" s="791">
        <v>4</v>
      </c>
      <c r="C212" s="797"/>
      <c r="D212" s="743" t="s">
        <v>1624</v>
      </c>
      <c r="E212" s="744">
        <v>50000</v>
      </c>
      <c r="F212" s="745" t="s">
        <v>1395</v>
      </c>
      <c r="G212" s="826"/>
      <c r="H212" s="827" t="str">
        <f t="shared" si="11"/>
        <v/>
      </c>
      <c r="I212" s="745"/>
      <c r="J212" s="746" t="str">
        <f t="shared" si="10"/>
        <v xml:space="preserve">ภารกิจปกติของหน่วยงาน </v>
      </c>
      <c r="K212" s="747"/>
      <c r="L212" s="750"/>
      <c r="M212" s="749" t="s">
        <v>374</v>
      </c>
    </row>
    <row r="213" spans="1:13" s="740" customFormat="1" ht="23.25">
      <c r="A213" s="731">
        <v>207</v>
      </c>
      <c r="B213" s="804">
        <v>4</v>
      </c>
      <c r="C213" s="805"/>
      <c r="D213" s="806" t="s">
        <v>1626</v>
      </c>
      <c r="E213" s="807">
        <v>50000</v>
      </c>
      <c r="F213" s="808" t="s">
        <v>1395</v>
      </c>
      <c r="G213" s="836"/>
      <c r="H213" s="837" t="str">
        <f t="shared" si="11"/>
        <v/>
      </c>
      <c r="I213" s="808"/>
      <c r="J213" s="809" t="str">
        <f t="shared" si="10"/>
        <v xml:space="preserve">ภารกิจปกติของหน่วยงาน </v>
      </c>
      <c r="K213" s="810"/>
      <c r="L213" s="811"/>
      <c r="M213" s="749" t="s">
        <v>374</v>
      </c>
    </row>
    <row r="214" spans="1:13" s="740" customFormat="1" ht="12">
      <c r="A214" s="814"/>
      <c r="B214" s="981"/>
      <c r="C214" s="982"/>
      <c r="D214" s="983"/>
      <c r="E214" s="984"/>
      <c r="F214" s="985"/>
      <c r="G214" s="985"/>
      <c r="H214" s="986"/>
      <c r="I214" s="985"/>
      <c r="J214" s="987"/>
      <c r="K214" s="988"/>
      <c r="L214" s="989"/>
      <c r="M214" s="990"/>
    </row>
    <row r="216" spans="1:13">
      <c r="A216" s="812"/>
      <c r="B216" s="812"/>
      <c r="C216" s="812"/>
    </row>
    <row r="217" spans="1:13" hidden="1">
      <c r="A217" s="814"/>
      <c r="B217" s="814"/>
      <c r="C217" s="815"/>
      <c r="D217" s="816" t="s">
        <v>456</v>
      </c>
      <c r="E217" s="817">
        <f>SUM(E218:E219)</f>
        <v>355136290</v>
      </c>
      <c r="F217" s="817">
        <f>SUM(F218:F219)</f>
        <v>106</v>
      </c>
    </row>
    <row r="218" spans="1:13" hidden="1">
      <c r="A218" s="814"/>
      <c r="B218" s="814"/>
      <c r="C218" s="815"/>
      <c r="D218" s="818" t="s">
        <v>457</v>
      </c>
      <c r="E218" s="819">
        <f>SUMIF(F$7:F198,$K$4,E$7:E198)</f>
        <v>170370000</v>
      </c>
      <c r="F218" s="820">
        <f>COUNTIF(F$7:F198,$K$4)</f>
        <v>48</v>
      </c>
    </row>
    <row r="219" spans="1:13" hidden="1">
      <c r="A219" s="814"/>
      <c r="B219" s="814"/>
      <c r="C219" s="815"/>
      <c r="D219" s="818" t="s">
        <v>458</v>
      </c>
      <c r="E219" s="819">
        <f>SUMIF(G$7:G198,$K$4,E$7:E198)</f>
        <v>184766290</v>
      </c>
      <c r="F219" s="820">
        <f>COUNTIF(G$7:G198,$K$4)</f>
        <v>58</v>
      </c>
    </row>
    <row r="220" spans="1:13" hidden="1">
      <c r="A220" s="814"/>
      <c r="B220" s="814"/>
      <c r="C220" s="815"/>
      <c r="D220" s="818" t="s">
        <v>907</v>
      </c>
      <c r="E220" s="819">
        <f>SUMIF(I$7:I198,$K$4,E$7:E198)</f>
        <v>99589850</v>
      </c>
      <c r="F220" s="820">
        <f>COUNTIF(I$7:I198,$K$4)</f>
        <v>86</v>
      </c>
    </row>
    <row r="221" spans="1:13" hidden="1">
      <c r="A221" s="814"/>
      <c r="B221" s="814"/>
      <c r="C221" s="815"/>
      <c r="D221" s="821" t="s">
        <v>859</v>
      </c>
      <c r="E221" s="822">
        <f>SUM(E218:E220)</f>
        <v>454726140</v>
      </c>
      <c r="F221" s="823">
        <f>SUM(F218:F220)</f>
        <v>192</v>
      </c>
    </row>
    <row r="222" spans="1:13" ht="12">
      <c r="A222" s="812"/>
      <c r="B222" s="812"/>
      <c r="C222" s="812"/>
      <c r="F222" s="745" t="s">
        <v>1395</v>
      </c>
    </row>
    <row r="223" spans="1:13">
      <c r="A223" s="812"/>
      <c r="B223" s="812"/>
      <c r="C223" s="812"/>
    </row>
  </sheetData>
  <autoFilter ref="F1:I223"/>
  <mergeCells count="9">
    <mergeCell ref="A5:A6"/>
    <mergeCell ref="C5:C6"/>
    <mergeCell ref="D5:D6"/>
    <mergeCell ref="E5:E6"/>
    <mergeCell ref="K5:L5"/>
    <mergeCell ref="I5:I6"/>
    <mergeCell ref="J5:J6"/>
    <mergeCell ref="G6:H6"/>
    <mergeCell ref="F5:H5"/>
  </mergeCells>
  <phoneticPr fontId="7" type="noConversion"/>
  <printOptions horizontalCentered="1"/>
  <pageMargins left="0.35433070866141736" right="0.35433070866141736" top="0.54" bottom="0.43307086614173229" header="0.31496062992125984" footer="0.15748031496062992"/>
  <pageSetup paperSize="9" orientation="landscape" r:id="rId1"/>
  <headerFooter alignWithMargins="0">
    <oddFooter>&amp;C&amp;9หน้าที่&amp;Pจาก&amp;N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Z222"/>
  <sheetViews>
    <sheetView workbookViewId="0"/>
  </sheetViews>
  <sheetFormatPr defaultColWidth="9" defaultRowHeight="21.75" customHeight="1"/>
  <cols>
    <col min="1" max="1" width="5.42578125" style="49" customWidth="1"/>
    <col min="2" max="2" width="5.42578125" style="49" hidden="1" customWidth="1"/>
    <col min="3" max="3" width="29" style="49" customWidth="1"/>
    <col min="4" max="4" width="77.42578125" style="49" customWidth="1"/>
    <col min="5" max="5" width="11.42578125" style="90" customWidth="1"/>
    <col min="6" max="20" width="4.42578125" style="49" customWidth="1"/>
    <col min="21" max="21" width="32" style="49" customWidth="1"/>
    <col min="22" max="25" width="9" style="49"/>
    <col min="26" max="26" width="0" style="49" hidden="1" customWidth="1"/>
    <col min="27" max="16384" width="9" style="49"/>
  </cols>
  <sheetData>
    <row r="1" spans="1:26" s="197" customFormat="1" ht="21.75" customHeight="1">
      <c r="A1" s="5" t="s">
        <v>1289</v>
      </c>
      <c r="B1" s="5"/>
      <c r="E1" s="198"/>
      <c r="F1" s="197" t="s">
        <v>523</v>
      </c>
      <c r="H1" s="197" t="s">
        <v>528</v>
      </c>
    </row>
    <row r="2" spans="1:26" s="197" customFormat="1" ht="21.75" customHeight="1">
      <c r="A2" s="5" t="s">
        <v>1218</v>
      </c>
      <c r="B2" s="5"/>
      <c r="E2" s="198"/>
      <c r="H2" s="197" t="s">
        <v>60</v>
      </c>
    </row>
    <row r="3" spans="1:26" s="197" customFormat="1" ht="21.75" customHeight="1">
      <c r="A3" s="5"/>
      <c r="B3" s="5"/>
      <c r="E3" s="198"/>
      <c r="H3" s="197" t="s">
        <v>61</v>
      </c>
      <c r="N3" s="197" t="s">
        <v>1660</v>
      </c>
    </row>
    <row r="4" spans="1:26" s="197" customFormat="1" ht="21.75" customHeight="1">
      <c r="E4" s="198"/>
      <c r="H4" s="197" t="s">
        <v>62</v>
      </c>
      <c r="N4" s="197" t="s">
        <v>1661</v>
      </c>
      <c r="Z4" s="199" t="s">
        <v>1395</v>
      </c>
    </row>
    <row r="5" spans="1:26" s="197" customFormat="1" ht="21.75" customHeight="1">
      <c r="A5" s="1210" t="s">
        <v>521</v>
      </c>
      <c r="B5" s="189"/>
      <c r="C5" s="1210" t="s">
        <v>501</v>
      </c>
      <c r="D5" s="1210" t="s">
        <v>502</v>
      </c>
      <c r="E5" s="1214" t="s">
        <v>869</v>
      </c>
      <c r="F5" s="1235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29" t="s">
        <v>512</v>
      </c>
      <c r="V5" s="1227" t="s">
        <v>1394</v>
      </c>
      <c r="W5" s="1227"/>
      <c r="X5" s="1227"/>
      <c r="Y5" s="1227"/>
    </row>
    <row r="6" spans="1:26" s="197" customFormat="1" ht="89.25">
      <c r="A6" s="1211"/>
      <c r="B6" s="191"/>
      <c r="C6" s="1211"/>
      <c r="D6" s="1211"/>
      <c r="E6" s="1215"/>
      <c r="F6" s="1236"/>
      <c r="G6" s="1231" t="s">
        <v>529</v>
      </c>
      <c r="H6" s="1231" t="s">
        <v>518</v>
      </c>
      <c r="I6" s="1231" t="s">
        <v>520</v>
      </c>
      <c r="J6" s="1231" t="s">
        <v>503</v>
      </c>
      <c r="K6" s="1231" t="s">
        <v>504</v>
      </c>
      <c r="L6" s="1234" t="s">
        <v>527</v>
      </c>
      <c r="M6" s="1234" t="s">
        <v>505</v>
      </c>
      <c r="N6" s="1234" t="s">
        <v>506</v>
      </c>
      <c r="O6" s="1225" t="s">
        <v>507</v>
      </c>
      <c r="P6" s="1225" t="s">
        <v>508</v>
      </c>
      <c r="Q6" s="1225" t="s">
        <v>509</v>
      </c>
      <c r="R6" s="1232" t="s">
        <v>519</v>
      </c>
      <c r="S6" s="1232" t="s">
        <v>510</v>
      </c>
      <c r="T6" s="1225" t="s">
        <v>511</v>
      </c>
      <c r="U6" s="1213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21.75" customHeight="1">
      <c r="A7" s="1238"/>
      <c r="B7" s="201"/>
      <c r="C7" s="1238"/>
      <c r="D7" s="1238"/>
      <c r="E7" s="1239"/>
      <c r="F7" s="1237"/>
      <c r="G7" s="1226"/>
      <c r="H7" s="1226"/>
      <c r="I7" s="1226"/>
      <c r="J7" s="1226"/>
      <c r="K7" s="1226"/>
      <c r="L7" s="1226"/>
      <c r="M7" s="1226"/>
      <c r="N7" s="1226"/>
      <c r="O7" s="1226"/>
      <c r="P7" s="1226"/>
      <c r="Q7" s="1226"/>
      <c r="R7" s="1233"/>
      <c r="S7" s="1233"/>
      <c r="T7" s="1226"/>
      <c r="U7" s="1230"/>
      <c r="V7" s="40" t="s">
        <v>1659</v>
      </c>
      <c r="W7" s="41" t="s">
        <v>1657</v>
      </c>
      <c r="X7" s="41" t="s">
        <v>380</v>
      </c>
      <c r="Y7" s="40" t="s">
        <v>1658</v>
      </c>
    </row>
    <row r="8" spans="1:26" ht="42.75">
      <c r="A8" s="169">
        <v>1</v>
      </c>
      <c r="B8" s="208">
        <v>1</v>
      </c>
      <c r="C8" s="209" t="s">
        <v>1219</v>
      </c>
      <c r="D8" s="118" t="s">
        <v>283</v>
      </c>
      <c r="E8" s="119">
        <v>3450000</v>
      </c>
      <c r="F8" s="173" t="s">
        <v>1658</v>
      </c>
      <c r="G8" s="210">
        <v>1</v>
      </c>
      <c r="H8" s="211">
        <v>0</v>
      </c>
      <c r="I8" s="211">
        <v>0</v>
      </c>
      <c r="J8" s="211">
        <v>0</v>
      </c>
      <c r="K8" s="212">
        <v>0</v>
      </c>
      <c r="L8" s="210">
        <v>1</v>
      </c>
      <c r="M8" s="211">
        <v>1</v>
      </c>
      <c r="N8" s="212">
        <v>1</v>
      </c>
      <c r="O8" s="210">
        <v>0</v>
      </c>
      <c r="P8" s="211">
        <v>1</v>
      </c>
      <c r="Q8" s="212">
        <v>1</v>
      </c>
      <c r="R8" s="210">
        <v>0</v>
      </c>
      <c r="S8" s="213">
        <v>0</v>
      </c>
      <c r="T8" s="173">
        <v>0</v>
      </c>
      <c r="U8" s="214" t="s">
        <v>284</v>
      </c>
      <c r="V8" s="175" t="str">
        <f t="shared" ref="V8:V71" si="0">IF($F8="Y",$Z$4,"")</f>
        <v/>
      </c>
      <c r="W8" s="175" t="str">
        <f t="shared" ref="W8:W71" si="1">IF(F8="F",$Z$4,"")</f>
        <v/>
      </c>
      <c r="X8" s="175" t="str">
        <f t="shared" ref="X8:X71" si="2">IF(F8="L",$Z$4,"")</f>
        <v/>
      </c>
      <c r="Y8" s="175" t="str">
        <f t="shared" ref="Y8:Y71" si="3">IF(F8="N",$Z$4,"")</f>
        <v>ü</v>
      </c>
    </row>
    <row r="9" spans="1:26" ht="21.75" customHeight="1">
      <c r="A9" s="176">
        <f t="shared" ref="A9:A40" si="4">A8+1</f>
        <v>2</v>
      </c>
      <c r="B9" s="215">
        <v>1</v>
      </c>
      <c r="C9" s="216"/>
      <c r="D9" s="120" t="s">
        <v>285</v>
      </c>
      <c r="E9" s="121">
        <v>418240</v>
      </c>
      <c r="F9" s="217" t="s">
        <v>1657</v>
      </c>
      <c r="G9" s="218">
        <v>1</v>
      </c>
      <c r="H9" s="219">
        <v>0</v>
      </c>
      <c r="I9" s="219">
        <v>0</v>
      </c>
      <c r="J9" s="219">
        <v>0</v>
      </c>
      <c r="K9" s="220">
        <v>0</v>
      </c>
      <c r="L9" s="218">
        <v>1</v>
      </c>
      <c r="M9" s="219">
        <v>1</v>
      </c>
      <c r="N9" s="220">
        <v>1</v>
      </c>
      <c r="O9" s="218">
        <v>0</v>
      </c>
      <c r="P9" s="219">
        <v>1</v>
      </c>
      <c r="Q9" s="220">
        <v>1</v>
      </c>
      <c r="R9" s="218">
        <v>1</v>
      </c>
      <c r="S9" s="221">
        <v>1</v>
      </c>
      <c r="T9" s="217">
        <v>1</v>
      </c>
      <c r="U9" s="222" t="s">
        <v>286</v>
      </c>
      <c r="V9" s="178" t="str">
        <f t="shared" si="0"/>
        <v/>
      </c>
      <c r="W9" s="178" t="str">
        <f t="shared" si="1"/>
        <v>ü</v>
      </c>
      <c r="X9" s="178" t="str">
        <f t="shared" si="2"/>
        <v/>
      </c>
      <c r="Y9" s="178" t="str">
        <f t="shared" si="3"/>
        <v/>
      </c>
    </row>
    <row r="10" spans="1:26" ht="21.75" customHeight="1">
      <c r="A10" s="176">
        <f t="shared" si="4"/>
        <v>3</v>
      </c>
      <c r="B10" s="215">
        <v>1</v>
      </c>
      <c r="C10" s="216"/>
      <c r="D10" s="122" t="s">
        <v>287</v>
      </c>
      <c r="E10" s="121">
        <v>4800000</v>
      </c>
      <c r="F10" s="217" t="s">
        <v>1659</v>
      </c>
      <c r="G10" s="218">
        <v>1</v>
      </c>
      <c r="H10" s="219">
        <v>1</v>
      </c>
      <c r="I10" s="219">
        <v>0</v>
      </c>
      <c r="J10" s="219">
        <v>0</v>
      </c>
      <c r="K10" s="219">
        <v>0</v>
      </c>
      <c r="L10" s="218">
        <v>1</v>
      </c>
      <c r="M10" s="219">
        <v>1</v>
      </c>
      <c r="N10" s="220">
        <v>1</v>
      </c>
      <c r="O10" s="218">
        <v>0</v>
      </c>
      <c r="P10" s="219">
        <v>1</v>
      </c>
      <c r="Q10" s="221">
        <v>1</v>
      </c>
      <c r="R10" s="223">
        <v>1</v>
      </c>
      <c r="S10" s="221">
        <v>1</v>
      </c>
      <c r="T10" s="224">
        <v>1</v>
      </c>
      <c r="U10" s="104" t="s">
        <v>288</v>
      </c>
      <c r="V10" s="178" t="str">
        <f t="shared" si="0"/>
        <v>ü</v>
      </c>
      <c r="W10" s="178" t="str">
        <f t="shared" si="1"/>
        <v/>
      </c>
      <c r="X10" s="178" t="str">
        <f t="shared" si="2"/>
        <v/>
      </c>
      <c r="Y10" s="178" t="str">
        <f t="shared" si="3"/>
        <v/>
      </c>
    </row>
    <row r="11" spans="1:26" ht="21.75" customHeight="1">
      <c r="A11" s="176">
        <f t="shared" si="4"/>
        <v>4</v>
      </c>
      <c r="B11" s="215">
        <v>1</v>
      </c>
      <c r="C11" s="216"/>
      <c r="D11" s="120" t="s">
        <v>289</v>
      </c>
      <c r="E11" s="123">
        <v>900000</v>
      </c>
      <c r="F11" s="217" t="s">
        <v>1659</v>
      </c>
      <c r="G11" s="218">
        <v>1</v>
      </c>
      <c r="H11" s="219">
        <v>1</v>
      </c>
      <c r="I11" s="219">
        <v>0</v>
      </c>
      <c r="J11" s="219">
        <v>0</v>
      </c>
      <c r="K11" s="219">
        <v>0</v>
      </c>
      <c r="L11" s="218">
        <v>1</v>
      </c>
      <c r="M11" s="219">
        <v>1</v>
      </c>
      <c r="N11" s="220">
        <v>1</v>
      </c>
      <c r="O11" s="218">
        <v>0</v>
      </c>
      <c r="P11" s="219">
        <v>1</v>
      </c>
      <c r="Q11" s="221">
        <v>1</v>
      </c>
      <c r="R11" s="223">
        <v>1</v>
      </c>
      <c r="S11" s="221">
        <v>1</v>
      </c>
      <c r="T11" s="224">
        <v>1</v>
      </c>
      <c r="U11" s="104" t="s">
        <v>290</v>
      </c>
      <c r="V11" s="178" t="str">
        <f t="shared" si="0"/>
        <v>ü</v>
      </c>
      <c r="W11" s="178" t="str">
        <f t="shared" si="1"/>
        <v/>
      </c>
      <c r="X11" s="178" t="str">
        <f t="shared" si="2"/>
        <v/>
      </c>
      <c r="Y11" s="178" t="str">
        <f t="shared" si="3"/>
        <v/>
      </c>
    </row>
    <row r="12" spans="1:26" ht="21.75" customHeight="1">
      <c r="A12" s="176">
        <f t="shared" si="4"/>
        <v>5</v>
      </c>
      <c r="B12" s="215">
        <v>1</v>
      </c>
      <c r="C12" s="216"/>
      <c r="D12" s="120" t="s">
        <v>291</v>
      </c>
      <c r="E12" s="123">
        <v>1042000</v>
      </c>
      <c r="F12" s="217" t="s">
        <v>1658</v>
      </c>
      <c r="G12" s="218">
        <v>1</v>
      </c>
      <c r="H12" s="219">
        <v>0</v>
      </c>
      <c r="I12" s="219">
        <v>0</v>
      </c>
      <c r="J12" s="219">
        <v>0</v>
      </c>
      <c r="K12" s="220">
        <v>0</v>
      </c>
      <c r="L12" s="218">
        <v>1</v>
      </c>
      <c r="M12" s="219">
        <v>1</v>
      </c>
      <c r="N12" s="220">
        <v>1</v>
      </c>
      <c r="O12" s="218">
        <v>0</v>
      </c>
      <c r="P12" s="219">
        <v>1</v>
      </c>
      <c r="Q12" s="220">
        <v>1</v>
      </c>
      <c r="R12" s="218">
        <v>1</v>
      </c>
      <c r="S12" s="221">
        <v>1</v>
      </c>
      <c r="T12" s="217">
        <v>0</v>
      </c>
      <c r="U12" s="225" t="s">
        <v>1249</v>
      </c>
      <c r="V12" s="178" t="str">
        <f t="shared" si="0"/>
        <v/>
      </c>
      <c r="W12" s="178" t="str">
        <f t="shared" si="1"/>
        <v/>
      </c>
      <c r="X12" s="178" t="str">
        <f t="shared" si="2"/>
        <v/>
      </c>
      <c r="Y12" s="178" t="str">
        <f t="shared" si="3"/>
        <v>ü</v>
      </c>
    </row>
    <row r="13" spans="1:26" ht="21.75" customHeight="1">
      <c r="A13" s="176">
        <f t="shared" si="4"/>
        <v>6</v>
      </c>
      <c r="B13" s="215">
        <v>1</v>
      </c>
      <c r="C13" s="216"/>
      <c r="D13" s="120" t="s">
        <v>292</v>
      </c>
      <c r="E13" s="123">
        <v>1730000</v>
      </c>
      <c r="F13" s="217" t="s">
        <v>1658</v>
      </c>
      <c r="G13" s="218">
        <v>1</v>
      </c>
      <c r="H13" s="219">
        <v>0</v>
      </c>
      <c r="I13" s="219">
        <v>0</v>
      </c>
      <c r="J13" s="219">
        <v>0</v>
      </c>
      <c r="K13" s="220">
        <v>0</v>
      </c>
      <c r="L13" s="218">
        <v>1</v>
      </c>
      <c r="M13" s="219">
        <v>1</v>
      </c>
      <c r="N13" s="220">
        <v>0</v>
      </c>
      <c r="O13" s="218">
        <v>0</v>
      </c>
      <c r="P13" s="219">
        <v>1</v>
      </c>
      <c r="Q13" s="220">
        <v>1</v>
      </c>
      <c r="R13" s="218">
        <v>0</v>
      </c>
      <c r="S13" s="221">
        <v>0</v>
      </c>
      <c r="T13" s="217">
        <v>0</v>
      </c>
      <c r="U13" s="225" t="s">
        <v>293</v>
      </c>
      <c r="V13" s="178" t="str">
        <f t="shared" si="0"/>
        <v/>
      </c>
      <c r="W13" s="178" t="str">
        <f t="shared" si="1"/>
        <v/>
      </c>
      <c r="X13" s="178" t="str">
        <f t="shared" si="2"/>
        <v/>
      </c>
      <c r="Y13" s="178" t="str">
        <f t="shared" si="3"/>
        <v>ü</v>
      </c>
    </row>
    <row r="14" spans="1:26" ht="21.75" customHeight="1">
      <c r="A14" s="176">
        <f t="shared" si="4"/>
        <v>7</v>
      </c>
      <c r="B14" s="215">
        <v>1</v>
      </c>
      <c r="C14" s="216"/>
      <c r="D14" s="124" t="s">
        <v>294</v>
      </c>
      <c r="E14" s="125">
        <v>1530000</v>
      </c>
      <c r="F14" s="176" t="s">
        <v>1658</v>
      </c>
      <c r="G14" s="226">
        <v>1</v>
      </c>
      <c r="H14" s="227">
        <v>0</v>
      </c>
      <c r="I14" s="227">
        <v>0</v>
      </c>
      <c r="J14" s="227">
        <v>0</v>
      </c>
      <c r="K14" s="228">
        <v>0</v>
      </c>
      <c r="L14" s="226">
        <v>1</v>
      </c>
      <c r="M14" s="227">
        <v>1</v>
      </c>
      <c r="N14" s="228">
        <v>1</v>
      </c>
      <c r="O14" s="226">
        <v>0</v>
      </c>
      <c r="P14" s="227">
        <v>1</v>
      </c>
      <c r="Q14" s="228">
        <v>1</v>
      </c>
      <c r="R14" s="226">
        <v>0</v>
      </c>
      <c r="S14" s="229">
        <v>0</v>
      </c>
      <c r="T14" s="176">
        <v>0</v>
      </c>
      <c r="U14" s="230" t="s">
        <v>295</v>
      </c>
      <c r="V14" s="178" t="str">
        <f t="shared" si="0"/>
        <v/>
      </c>
      <c r="W14" s="178" t="str">
        <f t="shared" si="1"/>
        <v/>
      </c>
      <c r="X14" s="178" t="str">
        <f t="shared" si="2"/>
        <v/>
      </c>
      <c r="Y14" s="178" t="str">
        <f t="shared" si="3"/>
        <v>ü</v>
      </c>
    </row>
    <row r="15" spans="1:26" ht="21.75" customHeight="1">
      <c r="A15" s="176">
        <f t="shared" si="4"/>
        <v>8</v>
      </c>
      <c r="B15" s="215">
        <v>1</v>
      </c>
      <c r="C15" s="216"/>
      <c r="D15" s="126" t="s">
        <v>296</v>
      </c>
      <c r="E15" s="127">
        <v>1000000</v>
      </c>
      <c r="F15" s="176" t="s">
        <v>1659</v>
      </c>
      <c r="G15" s="226">
        <v>1</v>
      </c>
      <c r="H15" s="227">
        <v>1</v>
      </c>
      <c r="I15" s="227">
        <v>0</v>
      </c>
      <c r="J15" s="227">
        <v>0</v>
      </c>
      <c r="K15" s="227">
        <v>0</v>
      </c>
      <c r="L15" s="226">
        <v>1</v>
      </c>
      <c r="M15" s="227">
        <v>1</v>
      </c>
      <c r="N15" s="228">
        <v>1</v>
      </c>
      <c r="O15" s="226">
        <v>0</v>
      </c>
      <c r="P15" s="227">
        <v>1</v>
      </c>
      <c r="Q15" s="229">
        <v>1</v>
      </c>
      <c r="R15" s="231">
        <v>1</v>
      </c>
      <c r="S15" s="229">
        <v>1</v>
      </c>
      <c r="T15" s="232">
        <v>1</v>
      </c>
      <c r="U15" s="107" t="s">
        <v>297</v>
      </c>
      <c r="V15" s="178" t="str">
        <f t="shared" si="0"/>
        <v>ü</v>
      </c>
      <c r="W15" s="178" t="str">
        <f t="shared" si="1"/>
        <v/>
      </c>
      <c r="X15" s="178" t="str">
        <f t="shared" si="2"/>
        <v/>
      </c>
      <c r="Y15" s="178" t="str">
        <f t="shared" si="3"/>
        <v/>
      </c>
    </row>
    <row r="16" spans="1:26" ht="21.75" customHeight="1">
      <c r="A16" s="176">
        <f t="shared" si="4"/>
        <v>9</v>
      </c>
      <c r="B16" s="215">
        <v>1</v>
      </c>
      <c r="C16" s="216"/>
      <c r="D16" s="120" t="s">
        <v>298</v>
      </c>
      <c r="E16" s="127">
        <v>100000</v>
      </c>
      <c r="F16" s="176" t="s">
        <v>380</v>
      </c>
      <c r="G16" s="226">
        <v>1</v>
      </c>
      <c r="H16" s="227">
        <v>1</v>
      </c>
      <c r="I16" s="227">
        <v>0</v>
      </c>
      <c r="J16" s="227">
        <v>0</v>
      </c>
      <c r="K16" s="227">
        <v>0</v>
      </c>
      <c r="L16" s="226">
        <v>1</v>
      </c>
      <c r="M16" s="227">
        <v>1</v>
      </c>
      <c r="N16" s="228">
        <v>1</v>
      </c>
      <c r="O16" s="226">
        <v>0</v>
      </c>
      <c r="P16" s="227">
        <v>1</v>
      </c>
      <c r="Q16" s="229">
        <v>1</v>
      </c>
      <c r="R16" s="231">
        <v>1</v>
      </c>
      <c r="S16" s="229">
        <v>1</v>
      </c>
      <c r="T16" s="232">
        <v>1</v>
      </c>
      <c r="U16" s="107" t="s">
        <v>381</v>
      </c>
      <c r="V16" s="178" t="str">
        <f t="shared" si="0"/>
        <v/>
      </c>
      <c r="W16" s="178" t="str">
        <f t="shared" si="1"/>
        <v/>
      </c>
      <c r="X16" s="178" t="str">
        <f t="shared" si="2"/>
        <v>ü</v>
      </c>
      <c r="Y16" s="178" t="str">
        <f t="shared" si="3"/>
        <v/>
      </c>
    </row>
    <row r="17" spans="1:25" ht="21.75" customHeight="1">
      <c r="A17" s="176">
        <f t="shared" si="4"/>
        <v>10</v>
      </c>
      <c r="B17" s="215">
        <v>1</v>
      </c>
      <c r="C17" s="216"/>
      <c r="D17" s="120" t="s">
        <v>299</v>
      </c>
      <c r="E17" s="127">
        <v>150000</v>
      </c>
      <c r="F17" s="176" t="s">
        <v>380</v>
      </c>
      <c r="G17" s="226">
        <v>1</v>
      </c>
      <c r="H17" s="227">
        <v>1</v>
      </c>
      <c r="I17" s="227">
        <v>0</v>
      </c>
      <c r="J17" s="227">
        <v>0</v>
      </c>
      <c r="K17" s="227">
        <v>0</v>
      </c>
      <c r="L17" s="226">
        <v>1</v>
      </c>
      <c r="M17" s="227">
        <v>1</v>
      </c>
      <c r="N17" s="228">
        <v>1</v>
      </c>
      <c r="O17" s="226">
        <v>0</v>
      </c>
      <c r="P17" s="227">
        <v>1</v>
      </c>
      <c r="Q17" s="229">
        <v>1</v>
      </c>
      <c r="R17" s="231">
        <v>1</v>
      </c>
      <c r="S17" s="229">
        <v>1</v>
      </c>
      <c r="T17" s="232">
        <v>1</v>
      </c>
      <c r="U17" s="107" t="s">
        <v>381</v>
      </c>
      <c r="V17" s="178" t="str">
        <f t="shared" si="0"/>
        <v/>
      </c>
      <c r="W17" s="178" t="str">
        <f t="shared" si="1"/>
        <v/>
      </c>
      <c r="X17" s="178" t="str">
        <f t="shared" si="2"/>
        <v>ü</v>
      </c>
      <c r="Y17" s="178" t="str">
        <f t="shared" si="3"/>
        <v/>
      </c>
    </row>
    <row r="18" spans="1:25" ht="21.75" customHeight="1">
      <c r="A18" s="176">
        <f t="shared" si="4"/>
        <v>11</v>
      </c>
      <c r="B18" s="215">
        <v>1</v>
      </c>
      <c r="C18" s="216"/>
      <c r="D18" s="120" t="s">
        <v>300</v>
      </c>
      <c r="E18" s="127">
        <v>200000</v>
      </c>
      <c r="F18" s="176" t="s">
        <v>380</v>
      </c>
      <c r="G18" s="226">
        <v>1</v>
      </c>
      <c r="H18" s="227">
        <v>1</v>
      </c>
      <c r="I18" s="227">
        <v>0</v>
      </c>
      <c r="J18" s="227">
        <v>0</v>
      </c>
      <c r="K18" s="227">
        <v>0</v>
      </c>
      <c r="L18" s="226">
        <v>1</v>
      </c>
      <c r="M18" s="227">
        <v>1</v>
      </c>
      <c r="N18" s="228">
        <v>1</v>
      </c>
      <c r="O18" s="226">
        <v>0</v>
      </c>
      <c r="P18" s="227">
        <v>1</v>
      </c>
      <c r="Q18" s="229">
        <v>1</v>
      </c>
      <c r="R18" s="231">
        <v>1</v>
      </c>
      <c r="S18" s="229">
        <v>1</v>
      </c>
      <c r="T18" s="232">
        <v>1</v>
      </c>
      <c r="U18" s="107" t="s">
        <v>381</v>
      </c>
      <c r="V18" s="178" t="str">
        <f t="shared" si="0"/>
        <v/>
      </c>
      <c r="W18" s="178" t="str">
        <f t="shared" si="1"/>
        <v/>
      </c>
      <c r="X18" s="178" t="str">
        <f t="shared" si="2"/>
        <v>ü</v>
      </c>
      <c r="Y18" s="178" t="str">
        <f t="shared" si="3"/>
        <v/>
      </c>
    </row>
    <row r="19" spans="1:25" ht="21.75" customHeight="1">
      <c r="A19" s="176">
        <f t="shared" si="4"/>
        <v>12</v>
      </c>
      <c r="B19" s="215">
        <v>1</v>
      </c>
      <c r="C19" s="216"/>
      <c r="D19" s="128" t="s">
        <v>301</v>
      </c>
      <c r="E19" s="129">
        <v>200000</v>
      </c>
      <c r="F19" s="180" t="s">
        <v>380</v>
      </c>
      <c r="G19" s="233">
        <v>1</v>
      </c>
      <c r="H19" s="234">
        <v>1</v>
      </c>
      <c r="I19" s="234">
        <v>0</v>
      </c>
      <c r="J19" s="234">
        <v>0</v>
      </c>
      <c r="K19" s="234">
        <v>0</v>
      </c>
      <c r="L19" s="233">
        <v>1</v>
      </c>
      <c r="M19" s="234">
        <v>1</v>
      </c>
      <c r="N19" s="235">
        <v>1</v>
      </c>
      <c r="O19" s="233">
        <v>0</v>
      </c>
      <c r="P19" s="234">
        <v>1</v>
      </c>
      <c r="Q19" s="236">
        <v>1</v>
      </c>
      <c r="R19" s="237">
        <v>1</v>
      </c>
      <c r="S19" s="236">
        <v>1</v>
      </c>
      <c r="T19" s="238">
        <v>1</v>
      </c>
      <c r="U19" s="181" t="s">
        <v>381</v>
      </c>
      <c r="V19" s="178" t="str">
        <f t="shared" si="0"/>
        <v/>
      </c>
      <c r="W19" s="178" t="str">
        <f t="shared" si="1"/>
        <v/>
      </c>
      <c r="X19" s="178" t="str">
        <f t="shared" si="2"/>
        <v>ü</v>
      </c>
      <c r="Y19" s="178" t="str">
        <f t="shared" si="3"/>
        <v/>
      </c>
    </row>
    <row r="20" spans="1:25" ht="21.75" customHeight="1">
      <c r="A20" s="176">
        <f t="shared" si="4"/>
        <v>13</v>
      </c>
      <c r="B20" s="215">
        <v>1</v>
      </c>
      <c r="C20" s="216"/>
      <c r="D20" s="120" t="s">
        <v>302</v>
      </c>
      <c r="E20" s="127">
        <v>300000</v>
      </c>
      <c r="F20" s="176" t="s">
        <v>380</v>
      </c>
      <c r="G20" s="226">
        <v>1</v>
      </c>
      <c r="H20" s="227">
        <v>1</v>
      </c>
      <c r="I20" s="227">
        <v>0</v>
      </c>
      <c r="J20" s="227">
        <v>0</v>
      </c>
      <c r="K20" s="227">
        <v>0</v>
      </c>
      <c r="L20" s="226">
        <v>1</v>
      </c>
      <c r="M20" s="227">
        <v>1</v>
      </c>
      <c r="N20" s="228">
        <v>1</v>
      </c>
      <c r="O20" s="226">
        <v>0</v>
      </c>
      <c r="P20" s="227">
        <v>1</v>
      </c>
      <c r="Q20" s="229">
        <v>1</v>
      </c>
      <c r="R20" s="231">
        <v>1</v>
      </c>
      <c r="S20" s="229">
        <v>1</v>
      </c>
      <c r="T20" s="232">
        <v>1</v>
      </c>
      <c r="U20" s="107" t="s">
        <v>381</v>
      </c>
      <c r="V20" s="178" t="str">
        <f t="shared" si="0"/>
        <v/>
      </c>
      <c r="W20" s="178" t="str">
        <f t="shared" si="1"/>
        <v/>
      </c>
      <c r="X20" s="178" t="str">
        <f t="shared" si="2"/>
        <v>ü</v>
      </c>
      <c r="Y20" s="178" t="str">
        <f t="shared" si="3"/>
        <v/>
      </c>
    </row>
    <row r="21" spans="1:25" ht="21.75" customHeight="1">
      <c r="A21" s="176">
        <f t="shared" si="4"/>
        <v>14</v>
      </c>
      <c r="B21" s="215">
        <v>1</v>
      </c>
      <c r="C21" s="216"/>
      <c r="D21" s="120" t="s">
        <v>303</v>
      </c>
      <c r="E21" s="127">
        <v>300000</v>
      </c>
      <c r="F21" s="176" t="s">
        <v>380</v>
      </c>
      <c r="G21" s="226">
        <v>1</v>
      </c>
      <c r="H21" s="227">
        <v>1</v>
      </c>
      <c r="I21" s="227">
        <v>0</v>
      </c>
      <c r="J21" s="227">
        <v>0</v>
      </c>
      <c r="K21" s="227">
        <v>0</v>
      </c>
      <c r="L21" s="226">
        <v>1</v>
      </c>
      <c r="M21" s="227">
        <v>1</v>
      </c>
      <c r="N21" s="228">
        <v>1</v>
      </c>
      <c r="O21" s="226">
        <v>0</v>
      </c>
      <c r="P21" s="227">
        <v>1</v>
      </c>
      <c r="Q21" s="229">
        <v>1</v>
      </c>
      <c r="R21" s="231">
        <v>1</v>
      </c>
      <c r="S21" s="229">
        <v>1</v>
      </c>
      <c r="T21" s="232">
        <v>1</v>
      </c>
      <c r="U21" s="107" t="s">
        <v>381</v>
      </c>
      <c r="V21" s="178" t="str">
        <f t="shared" si="0"/>
        <v/>
      </c>
      <c r="W21" s="178" t="str">
        <f t="shared" si="1"/>
        <v/>
      </c>
      <c r="X21" s="178" t="str">
        <f t="shared" si="2"/>
        <v>ü</v>
      </c>
      <c r="Y21" s="178" t="str">
        <f t="shared" si="3"/>
        <v/>
      </c>
    </row>
    <row r="22" spans="1:25" ht="21.75" customHeight="1">
      <c r="A22" s="176">
        <f t="shared" si="4"/>
        <v>15</v>
      </c>
      <c r="B22" s="215">
        <v>1</v>
      </c>
      <c r="C22" s="216"/>
      <c r="D22" s="120" t="s">
        <v>1811</v>
      </c>
      <c r="E22" s="127">
        <v>300000</v>
      </c>
      <c r="F22" s="176" t="s">
        <v>380</v>
      </c>
      <c r="G22" s="226">
        <v>1</v>
      </c>
      <c r="H22" s="227">
        <v>1</v>
      </c>
      <c r="I22" s="227">
        <v>0</v>
      </c>
      <c r="J22" s="227">
        <v>0</v>
      </c>
      <c r="K22" s="227">
        <v>0</v>
      </c>
      <c r="L22" s="226">
        <v>1</v>
      </c>
      <c r="M22" s="227">
        <v>1</v>
      </c>
      <c r="N22" s="228">
        <v>1</v>
      </c>
      <c r="O22" s="226">
        <v>0</v>
      </c>
      <c r="P22" s="227">
        <v>1</v>
      </c>
      <c r="Q22" s="229">
        <v>1</v>
      </c>
      <c r="R22" s="231">
        <v>1</v>
      </c>
      <c r="S22" s="229">
        <v>1</v>
      </c>
      <c r="T22" s="232">
        <v>1</v>
      </c>
      <c r="U22" s="107" t="s">
        <v>381</v>
      </c>
      <c r="V22" s="178" t="str">
        <f t="shared" si="0"/>
        <v/>
      </c>
      <c r="W22" s="178" t="str">
        <f t="shared" si="1"/>
        <v/>
      </c>
      <c r="X22" s="178" t="str">
        <f t="shared" si="2"/>
        <v>ü</v>
      </c>
      <c r="Y22" s="178" t="str">
        <f t="shared" si="3"/>
        <v/>
      </c>
    </row>
    <row r="23" spans="1:25" ht="21.75" customHeight="1">
      <c r="A23" s="176">
        <f t="shared" si="4"/>
        <v>16</v>
      </c>
      <c r="B23" s="215">
        <v>1</v>
      </c>
      <c r="C23" s="216"/>
      <c r="D23" s="120" t="s">
        <v>1812</v>
      </c>
      <c r="E23" s="127">
        <v>300000</v>
      </c>
      <c r="F23" s="176" t="s">
        <v>380</v>
      </c>
      <c r="G23" s="226">
        <v>1</v>
      </c>
      <c r="H23" s="227">
        <v>1</v>
      </c>
      <c r="I23" s="227">
        <v>0</v>
      </c>
      <c r="J23" s="227">
        <v>0</v>
      </c>
      <c r="K23" s="227">
        <v>0</v>
      </c>
      <c r="L23" s="226">
        <v>1</v>
      </c>
      <c r="M23" s="227">
        <v>1</v>
      </c>
      <c r="N23" s="228">
        <v>1</v>
      </c>
      <c r="O23" s="226">
        <v>0</v>
      </c>
      <c r="P23" s="227">
        <v>1</v>
      </c>
      <c r="Q23" s="229">
        <v>1</v>
      </c>
      <c r="R23" s="231">
        <v>1</v>
      </c>
      <c r="S23" s="229">
        <v>1</v>
      </c>
      <c r="T23" s="232">
        <v>1</v>
      </c>
      <c r="U23" s="107" t="s">
        <v>381</v>
      </c>
      <c r="V23" s="178" t="str">
        <f t="shared" si="0"/>
        <v/>
      </c>
      <c r="W23" s="178" t="str">
        <f t="shared" si="1"/>
        <v/>
      </c>
      <c r="X23" s="178" t="str">
        <f t="shared" si="2"/>
        <v>ü</v>
      </c>
      <c r="Y23" s="178" t="str">
        <f t="shared" si="3"/>
        <v/>
      </c>
    </row>
    <row r="24" spans="1:25" ht="21.75" customHeight="1">
      <c r="A24" s="176">
        <f t="shared" si="4"/>
        <v>17</v>
      </c>
      <c r="B24" s="215">
        <v>1</v>
      </c>
      <c r="C24" s="216"/>
      <c r="D24" s="120" t="s">
        <v>1813</v>
      </c>
      <c r="E24" s="127">
        <v>50000</v>
      </c>
      <c r="F24" s="176" t="s">
        <v>1657</v>
      </c>
      <c r="G24" s="226">
        <v>0</v>
      </c>
      <c r="H24" s="227">
        <v>1</v>
      </c>
      <c r="I24" s="227">
        <v>0</v>
      </c>
      <c r="J24" s="227">
        <v>0</v>
      </c>
      <c r="K24" s="227">
        <v>0</v>
      </c>
      <c r="L24" s="226">
        <v>1</v>
      </c>
      <c r="M24" s="227">
        <v>1</v>
      </c>
      <c r="N24" s="228">
        <v>0</v>
      </c>
      <c r="O24" s="226">
        <v>0</v>
      </c>
      <c r="P24" s="227">
        <v>1</v>
      </c>
      <c r="Q24" s="229">
        <v>1</v>
      </c>
      <c r="R24" s="231">
        <v>1</v>
      </c>
      <c r="S24" s="229">
        <v>1</v>
      </c>
      <c r="T24" s="232">
        <v>0</v>
      </c>
      <c r="U24" s="107" t="s">
        <v>1814</v>
      </c>
      <c r="V24" s="178" t="str">
        <f t="shared" si="0"/>
        <v/>
      </c>
      <c r="W24" s="178" t="str">
        <f t="shared" si="1"/>
        <v>ü</v>
      </c>
      <c r="X24" s="178" t="str">
        <f t="shared" si="2"/>
        <v/>
      </c>
      <c r="Y24" s="178" t="str">
        <f t="shared" si="3"/>
        <v/>
      </c>
    </row>
    <row r="25" spans="1:25" ht="21.75" customHeight="1">
      <c r="A25" s="176">
        <f t="shared" si="4"/>
        <v>18</v>
      </c>
      <c r="B25" s="215">
        <v>1</v>
      </c>
      <c r="C25" s="216"/>
      <c r="D25" s="126" t="s">
        <v>1815</v>
      </c>
      <c r="E25" s="127">
        <v>12092500</v>
      </c>
      <c r="F25" s="176" t="s">
        <v>1658</v>
      </c>
      <c r="G25" s="226">
        <v>1</v>
      </c>
      <c r="H25" s="227">
        <v>0</v>
      </c>
      <c r="I25" s="227">
        <v>0</v>
      </c>
      <c r="J25" s="227">
        <v>0</v>
      </c>
      <c r="K25" s="228">
        <v>0</v>
      </c>
      <c r="L25" s="226">
        <v>1</v>
      </c>
      <c r="M25" s="227">
        <v>1</v>
      </c>
      <c r="N25" s="228">
        <v>1</v>
      </c>
      <c r="O25" s="226">
        <v>0</v>
      </c>
      <c r="P25" s="227">
        <v>1</v>
      </c>
      <c r="Q25" s="228">
        <v>1</v>
      </c>
      <c r="R25" s="226">
        <v>0</v>
      </c>
      <c r="S25" s="229">
        <v>0</v>
      </c>
      <c r="T25" s="176">
        <v>0</v>
      </c>
      <c r="U25" s="230" t="s">
        <v>1816</v>
      </c>
      <c r="V25" s="178" t="str">
        <f t="shared" si="0"/>
        <v/>
      </c>
      <c r="W25" s="178" t="str">
        <f t="shared" si="1"/>
        <v/>
      </c>
      <c r="X25" s="178" t="str">
        <f t="shared" si="2"/>
        <v/>
      </c>
      <c r="Y25" s="178" t="str">
        <f t="shared" si="3"/>
        <v>ü</v>
      </c>
    </row>
    <row r="26" spans="1:25" ht="21.75" customHeight="1">
      <c r="A26" s="176">
        <f t="shared" si="4"/>
        <v>19</v>
      </c>
      <c r="B26" s="215">
        <v>1</v>
      </c>
      <c r="C26" s="216"/>
      <c r="D26" s="124" t="s">
        <v>1817</v>
      </c>
      <c r="E26" s="125">
        <v>1200000</v>
      </c>
      <c r="F26" s="176" t="s">
        <v>1657</v>
      </c>
      <c r="G26" s="226">
        <v>1</v>
      </c>
      <c r="H26" s="227">
        <v>0</v>
      </c>
      <c r="I26" s="227">
        <v>0</v>
      </c>
      <c r="J26" s="227">
        <v>0</v>
      </c>
      <c r="K26" s="228">
        <v>0</v>
      </c>
      <c r="L26" s="226">
        <v>1</v>
      </c>
      <c r="M26" s="227">
        <v>1</v>
      </c>
      <c r="N26" s="228">
        <v>0</v>
      </c>
      <c r="O26" s="226">
        <v>0</v>
      </c>
      <c r="P26" s="227">
        <v>1</v>
      </c>
      <c r="Q26" s="228">
        <v>1</v>
      </c>
      <c r="R26" s="226">
        <v>1</v>
      </c>
      <c r="S26" s="229">
        <v>1</v>
      </c>
      <c r="T26" s="176">
        <v>0</v>
      </c>
      <c r="U26" s="239" t="s">
        <v>1818</v>
      </c>
      <c r="V26" s="178" t="str">
        <f t="shared" si="0"/>
        <v/>
      </c>
      <c r="W26" s="178" t="str">
        <f t="shared" si="1"/>
        <v>ü</v>
      </c>
      <c r="X26" s="178" t="str">
        <f t="shared" si="2"/>
        <v/>
      </c>
      <c r="Y26" s="178" t="str">
        <f t="shared" si="3"/>
        <v/>
      </c>
    </row>
    <row r="27" spans="1:25" ht="21.75" customHeight="1">
      <c r="A27" s="176">
        <f t="shared" si="4"/>
        <v>20</v>
      </c>
      <c r="B27" s="215">
        <v>1</v>
      </c>
      <c r="C27" s="216"/>
      <c r="D27" s="124" t="s">
        <v>1819</v>
      </c>
      <c r="E27" s="125">
        <v>600000</v>
      </c>
      <c r="F27" s="176" t="s">
        <v>1657</v>
      </c>
      <c r="G27" s="226">
        <v>1</v>
      </c>
      <c r="H27" s="227">
        <v>0</v>
      </c>
      <c r="I27" s="227">
        <v>0</v>
      </c>
      <c r="J27" s="227">
        <v>0</v>
      </c>
      <c r="K27" s="228">
        <v>0</v>
      </c>
      <c r="L27" s="226">
        <v>1</v>
      </c>
      <c r="M27" s="227">
        <v>1</v>
      </c>
      <c r="N27" s="228">
        <v>0</v>
      </c>
      <c r="O27" s="226">
        <v>0</v>
      </c>
      <c r="P27" s="227">
        <v>1</v>
      </c>
      <c r="Q27" s="228">
        <v>1</v>
      </c>
      <c r="R27" s="226">
        <v>1</v>
      </c>
      <c r="S27" s="229">
        <v>1</v>
      </c>
      <c r="T27" s="176">
        <v>0</v>
      </c>
      <c r="U27" s="239" t="s">
        <v>1818</v>
      </c>
      <c r="V27" s="178" t="str">
        <f t="shared" si="0"/>
        <v/>
      </c>
      <c r="W27" s="178" t="str">
        <f t="shared" si="1"/>
        <v>ü</v>
      </c>
      <c r="X27" s="178" t="str">
        <f t="shared" si="2"/>
        <v/>
      </c>
      <c r="Y27" s="178" t="str">
        <f t="shared" si="3"/>
        <v/>
      </c>
    </row>
    <row r="28" spans="1:25" ht="21.75" customHeight="1">
      <c r="A28" s="176">
        <f t="shared" si="4"/>
        <v>21</v>
      </c>
      <c r="B28" s="215">
        <v>1</v>
      </c>
      <c r="C28" s="216"/>
      <c r="D28" s="124" t="s">
        <v>1820</v>
      </c>
      <c r="E28" s="130">
        <v>1000000</v>
      </c>
      <c r="F28" s="176" t="s">
        <v>1658</v>
      </c>
      <c r="G28" s="226">
        <v>1</v>
      </c>
      <c r="H28" s="227">
        <v>0</v>
      </c>
      <c r="I28" s="227">
        <v>0</v>
      </c>
      <c r="J28" s="227">
        <v>0</v>
      </c>
      <c r="K28" s="228">
        <v>0</v>
      </c>
      <c r="L28" s="226">
        <v>1</v>
      </c>
      <c r="M28" s="227">
        <v>1</v>
      </c>
      <c r="N28" s="228">
        <v>1</v>
      </c>
      <c r="O28" s="226">
        <v>0</v>
      </c>
      <c r="P28" s="227">
        <v>1</v>
      </c>
      <c r="Q28" s="228">
        <v>1</v>
      </c>
      <c r="R28" s="226">
        <v>0</v>
      </c>
      <c r="S28" s="229">
        <v>0</v>
      </c>
      <c r="T28" s="176">
        <v>0</v>
      </c>
      <c r="U28" s="230" t="s">
        <v>1816</v>
      </c>
      <c r="V28" s="178" t="str">
        <f t="shared" si="0"/>
        <v/>
      </c>
      <c r="W28" s="178" t="str">
        <f t="shared" si="1"/>
        <v/>
      </c>
      <c r="X28" s="178" t="str">
        <f t="shared" si="2"/>
        <v/>
      </c>
      <c r="Y28" s="178" t="str">
        <f t="shared" si="3"/>
        <v>ü</v>
      </c>
    </row>
    <row r="29" spans="1:25" ht="21.75" customHeight="1">
      <c r="A29" s="176">
        <f t="shared" si="4"/>
        <v>22</v>
      </c>
      <c r="B29" s="215">
        <v>1</v>
      </c>
      <c r="C29" s="216"/>
      <c r="D29" s="124" t="s">
        <v>1821</v>
      </c>
      <c r="E29" s="125">
        <v>2560000</v>
      </c>
      <c r="F29" s="176" t="s">
        <v>1658</v>
      </c>
      <c r="G29" s="226">
        <v>1</v>
      </c>
      <c r="H29" s="227">
        <v>0</v>
      </c>
      <c r="I29" s="227">
        <v>0</v>
      </c>
      <c r="J29" s="227">
        <v>0</v>
      </c>
      <c r="K29" s="228">
        <v>0</v>
      </c>
      <c r="L29" s="226">
        <v>1</v>
      </c>
      <c r="M29" s="227">
        <v>1</v>
      </c>
      <c r="N29" s="228">
        <v>1</v>
      </c>
      <c r="O29" s="226">
        <v>1</v>
      </c>
      <c r="P29" s="227">
        <v>1</v>
      </c>
      <c r="Q29" s="228">
        <v>1</v>
      </c>
      <c r="R29" s="226">
        <v>0</v>
      </c>
      <c r="S29" s="229">
        <v>0</v>
      </c>
      <c r="T29" s="176">
        <v>0</v>
      </c>
      <c r="U29" s="230" t="s">
        <v>1655</v>
      </c>
      <c r="V29" s="178" t="str">
        <f t="shared" si="0"/>
        <v/>
      </c>
      <c r="W29" s="178" t="str">
        <f t="shared" si="1"/>
        <v/>
      </c>
      <c r="X29" s="178" t="str">
        <f t="shared" si="2"/>
        <v/>
      </c>
      <c r="Y29" s="178" t="str">
        <f t="shared" si="3"/>
        <v>ü</v>
      </c>
    </row>
    <row r="30" spans="1:25" ht="21.75" customHeight="1">
      <c r="A30" s="176">
        <f t="shared" si="4"/>
        <v>23</v>
      </c>
      <c r="B30" s="215">
        <v>1</v>
      </c>
      <c r="C30" s="216"/>
      <c r="D30" s="131" t="s">
        <v>1822</v>
      </c>
      <c r="E30" s="132">
        <v>4490000</v>
      </c>
      <c r="F30" s="217" t="s">
        <v>1658</v>
      </c>
      <c r="G30" s="218">
        <v>1</v>
      </c>
      <c r="H30" s="219">
        <v>0</v>
      </c>
      <c r="I30" s="219">
        <v>0</v>
      </c>
      <c r="J30" s="219">
        <v>0</v>
      </c>
      <c r="K30" s="220">
        <v>0</v>
      </c>
      <c r="L30" s="218">
        <v>1</v>
      </c>
      <c r="M30" s="219">
        <v>1</v>
      </c>
      <c r="N30" s="220">
        <v>1</v>
      </c>
      <c r="O30" s="218">
        <v>0</v>
      </c>
      <c r="P30" s="219">
        <v>1</v>
      </c>
      <c r="Q30" s="220">
        <v>1</v>
      </c>
      <c r="R30" s="218">
        <v>1</v>
      </c>
      <c r="S30" s="221">
        <v>1</v>
      </c>
      <c r="T30" s="217">
        <v>0</v>
      </c>
      <c r="U30" s="225" t="s">
        <v>1823</v>
      </c>
      <c r="V30" s="178" t="str">
        <f t="shared" si="0"/>
        <v/>
      </c>
      <c r="W30" s="178" t="str">
        <f t="shared" si="1"/>
        <v/>
      </c>
      <c r="X30" s="178" t="str">
        <f t="shared" si="2"/>
        <v/>
      </c>
      <c r="Y30" s="178" t="str">
        <f t="shared" si="3"/>
        <v>ü</v>
      </c>
    </row>
    <row r="31" spans="1:25" ht="21.75" customHeight="1">
      <c r="A31" s="176">
        <f t="shared" si="4"/>
        <v>24</v>
      </c>
      <c r="B31" s="215">
        <v>1</v>
      </c>
      <c r="C31" s="216"/>
      <c r="D31" s="131" t="s">
        <v>1705</v>
      </c>
      <c r="E31" s="132">
        <v>935000</v>
      </c>
      <c r="F31" s="217" t="s">
        <v>1657</v>
      </c>
      <c r="G31" s="218">
        <v>1</v>
      </c>
      <c r="H31" s="219">
        <v>0</v>
      </c>
      <c r="I31" s="219">
        <v>0</v>
      </c>
      <c r="J31" s="219">
        <v>0</v>
      </c>
      <c r="K31" s="220">
        <v>0</v>
      </c>
      <c r="L31" s="218">
        <v>1</v>
      </c>
      <c r="M31" s="219">
        <v>1</v>
      </c>
      <c r="N31" s="220">
        <v>0</v>
      </c>
      <c r="O31" s="218">
        <v>0</v>
      </c>
      <c r="P31" s="219">
        <v>1</v>
      </c>
      <c r="Q31" s="220">
        <v>1</v>
      </c>
      <c r="R31" s="218">
        <v>1</v>
      </c>
      <c r="S31" s="221">
        <v>1</v>
      </c>
      <c r="T31" s="217">
        <v>0</v>
      </c>
      <c r="U31" s="222" t="s">
        <v>1706</v>
      </c>
      <c r="V31" s="178" t="str">
        <f t="shared" si="0"/>
        <v/>
      </c>
      <c r="W31" s="178" t="str">
        <f t="shared" si="1"/>
        <v>ü</v>
      </c>
      <c r="X31" s="178" t="str">
        <f t="shared" si="2"/>
        <v/>
      </c>
      <c r="Y31" s="178" t="str">
        <f t="shared" si="3"/>
        <v/>
      </c>
    </row>
    <row r="32" spans="1:25" ht="21.75" customHeight="1">
      <c r="A32" s="176">
        <f t="shared" si="4"/>
        <v>25</v>
      </c>
      <c r="B32" s="215">
        <v>1</v>
      </c>
      <c r="C32" s="216"/>
      <c r="D32" s="131" t="s">
        <v>1707</v>
      </c>
      <c r="E32" s="132">
        <v>325000</v>
      </c>
      <c r="F32" s="217" t="s">
        <v>1657</v>
      </c>
      <c r="G32" s="218">
        <v>1</v>
      </c>
      <c r="H32" s="219">
        <v>0</v>
      </c>
      <c r="I32" s="219">
        <v>0</v>
      </c>
      <c r="J32" s="219">
        <v>0</v>
      </c>
      <c r="K32" s="220">
        <v>0</v>
      </c>
      <c r="L32" s="218">
        <v>1</v>
      </c>
      <c r="M32" s="219">
        <v>1</v>
      </c>
      <c r="N32" s="220">
        <v>0</v>
      </c>
      <c r="O32" s="218">
        <v>0</v>
      </c>
      <c r="P32" s="219">
        <v>1</v>
      </c>
      <c r="Q32" s="220">
        <v>1</v>
      </c>
      <c r="R32" s="218">
        <v>1</v>
      </c>
      <c r="S32" s="221">
        <v>1</v>
      </c>
      <c r="T32" s="217">
        <v>0</v>
      </c>
      <c r="U32" s="222" t="s">
        <v>286</v>
      </c>
      <c r="V32" s="178" t="str">
        <f t="shared" si="0"/>
        <v/>
      </c>
      <c r="W32" s="178" t="str">
        <f t="shared" si="1"/>
        <v>ü</v>
      </c>
      <c r="X32" s="178" t="str">
        <f t="shared" si="2"/>
        <v/>
      </c>
      <c r="Y32" s="178" t="str">
        <f t="shared" si="3"/>
        <v/>
      </c>
    </row>
    <row r="33" spans="1:25" ht="21.75" customHeight="1">
      <c r="A33" s="176">
        <f t="shared" si="4"/>
        <v>26</v>
      </c>
      <c r="B33" s="215">
        <v>1</v>
      </c>
      <c r="C33" s="216"/>
      <c r="D33" s="131" t="s">
        <v>1708</v>
      </c>
      <c r="E33" s="132">
        <v>456000</v>
      </c>
      <c r="F33" s="217" t="s">
        <v>1657</v>
      </c>
      <c r="G33" s="218">
        <v>1</v>
      </c>
      <c r="H33" s="219">
        <v>0</v>
      </c>
      <c r="I33" s="219">
        <v>0</v>
      </c>
      <c r="J33" s="219">
        <v>0</v>
      </c>
      <c r="K33" s="220">
        <v>0</v>
      </c>
      <c r="L33" s="218">
        <v>1</v>
      </c>
      <c r="M33" s="219">
        <v>1</v>
      </c>
      <c r="N33" s="220">
        <v>0</v>
      </c>
      <c r="O33" s="218">
        <v>0</v>
      </c>
      <c r="P33" s="219">
        <v>1</v>
      </c>
      <c r="Q33" s="220">
        <v>1</v>
      </c>
      <c r="R33" s="218">
        <v>1</v>
      </c>
      <c r="S33" s="221">
        <v>1</v>
      </c>
      <c r="T33" s="217">
        <v>0</v>
      </c>
      <c r="U33" s="222" t="s">
        <v>286</v>
      </c>
      <c r="V33" s="178" t="str">
        <f t="shared" si="0"/>
        <v/>
      </c>
      <c r="W33" s="178" t="str">
        <f t="shared" si="1"/>
        <v>ü</v>
      </c>
      <c r="X33" s="178" t="str">
        <f t="shared" si="2"/>
        <v/>
      </c>
      <c r="Y33" s="178" t="str">
        <f t="shared" si="3"/>
        <v/>
      </c>
    </row>
    <row r="34" spans="1:25" ht="21.75" customHeight="1">
      <c r="A34" s="176">
        <f t="shared" si="4"/>
        <v>27</v>
      </c>
      <c r="B34" s="215">
        <v>1</v>
      </c>
      <c r="C34" s="216"/>
      <c r="D34" s="131" t="s">
        <v>1709</v>
      </c>
      <c r="E34" s="132">
        <v>1913000</v>
      </c>
      <c r="F34" s="217" t="s">
        <v>1658</v>
      </c>
      <c r="G34" s="218">
        <v>1</v>
      </c>
      <c r="H34" s="219">
        <v>0</v>
      </c>
      <c r="I34" s="219">
        <v>0</v>
      </c>
      <c r="J34" s="219">
        <v>0</v>
      </c>
      <c r="K34" s="220">
        <v>0</v>
      </c>
      <c r="L34" s="218">
        <v>1</v>
      </c>
      <c r="M34" s="219">
        <v>1</v>
      </c>
      <c r="N34" s="220">
        <v>1</v>
      </c>
      <c r="O34" s="218">
        <v>0</v>
      </c>
      <c r="P34" s="219">
        <v>1</v>
      </c>
      <c r="Q34" s="220">
        <v>1</v>
      </c>
      <c r="R34" s="218">
        <v>0</v>
      </c>
      <c r="S34" s="221">
        <v>0</v>
      </c>
      <c r="T34" s="217">
        <v>0</v>
      </c>
      <c r="U34" s="225" t="s">
        <v>1710</v>
      </c>
      <c r="V34" s="178" t="str">
        <f t="shared" si="0"/>
        <v/>
      </c>
      <c r="W34" s="178" t="str">
        <f t="shared" si="1"/>
        <v/>
      </c>
      <c r="X34" s="178" t="str">
        <f t="shared" si="2"/>
        <v/>
      </c>
      <c r="Y34" s="178" t="str">
        <f t="shared" si="3"/>
        <v>ü</v>
      </c>
    </row>
    <row r="35" spans="1:25" ht="21.75" customHeight="1">
      <c r="A35" s="176">
        <f t="shared" si="4"/>
        <v>28</v>
      </c>
      <c r="B35" s="215">
        <v>1</v>
      </c>
      <c r="C35" s="216"/>
      <c r="D35" s="133" t="s">
        <v>863</v>
      </c>
      <c r="E35" s="129">
        <v>1500000</v>
      </c>
      <c r="F35" s="180" t="s">
        <v>1658</v>
      </c>
      <c r="G35" s="233">
        <v>1</v>
      </c>
      <c r="H35" s="234">
        <v>0</v>
      </c>
      <c r="I35" s="234">
        <v>0</v>
      </c>
      <c r="J35" s="234">
        <v>0</v>
      </c>
      <c r="K35" s="235">
        <v>0</v>
      </c>
      <c r="L35" s="233">
        <v>1</v>
      </c>
      <c r="M35" s="234">
        <v>1</v>
      </c>
      <c r="N35" s="235">
        <v>1</v>
      </c>
      <c r="O35" s="233">
        <v>0</v>
      </c>
      <c r="P35" s="234">
        <v>1</v>
      </c>
      <c r="Q35" s="235">
        <v>1</v>
      </c>
      <c r="R35" s="233">
        <v>0</v>
      </c>
      <c r="S35" s="236">
        <v>0</v>
      </c>
      <c r="T35" s="180">
        <v>0</v>
      </c>
      <c r="U35" s="240" t="s">
        <v>1248</v>
      </c>
      <c r="V35" s="178" t="str">
        <f t="shared" si="0"/>
        <v/>
      </c>
      <c r="W35" s="178" t="str">
        <f t="shared" si="1"/>
        <v/>
      </c>
      <c r="X35" s="178" t="str">
        <f t="shared" si="2"/>
        <v/>
      </c>
      <c r="Y35" s="178" t="str">
        <f t="shared" si="3"/>
        <v>ü</v>
      </c>
    </row>
    <row r="36" spans="1:25" ht="71.25">
      <c r="A36" s="176">
        <f t="shared" si="4"/>
        <v>29</v>
      </c>
      <c r="B36" s="215">
        <v>2</v>
      </c>
      <c r="C36" s="105" t="s">
        <v>1711</v>
      </c>
      <c r="D36" s="120" t="s">
        <v>1712</v>
      </c>
      <c r="E36" s="127">
        <v>15450000</v>
      </c>
      <c r="F36" s="176" t="s">
        <v>1659</v>
      </c>
      <c r="G36" s="226">
        <v>1</v>
      </c>
      <c r="H36" s="227">
        <v>1</v>
      </c>
      <c r="I36" s="227">
        <v>0</v>
      </c>
      <c r="J36" s="227">
        <v>0</v>
      </c>
      <c r="K36" s="227">
        <v>0</v>
      </c>
      <c r="L36" s="226">
        <v>1</v>
      </c>
      <c r="M36" s="227">
        <v>1</v>
      </c>
      <c r="N36" s="228">
        <v>1</v>
      </c>
      <c r="O36" s="226">
        <v>0</v>
      </c>
      <c r="P36" s="227">
        <v>1</v>
      </c>
      <c r="Q36" s="229">
        <v>1</v>
      </c>
      <c r="R36" s="231">
        <v>1</v>
      </c>
      <c r="S36" s="229">
        <v>1</v>
      </c>
      <c r="T36" s="232">
        <v>1</v>
      </c>
      <c r="U36" s="107" t="s">
        <v>1713</v>
      </c>
      <c r="V36" s="178" t="str">
        <f t="shared" si="0"/>
        <v>ü</v>
      </c>
      <c r="W36" s="178" t="str">
        <f t="shared" si="1"/>
        <v/>
      </c>
      <c r="X36" s="178" t="str">
        <f t="shared" si="2"/>
        <v/>
      </c>
      <c r="Y36" s="178" t="str">
        <f t="shared" si="3"/>
        <v/>
      </c>
    </row>
    <row r="37" spans="1:25" ht="21.75" customHeight="1">
      <c r="A37" s="176">
        <f t="shared" si="4"/>
        <v>30</v>
      </c>
      <c r="B37" s="215">
        <v>2</v>
      </c>
      <c r="C37" s="216"/>
      <c r="D37" s="120" t="s">
        <v>1714</v>
      </c>
      <c r="E37" s="127">
        <v>8500000</v>
      </c>
      <c r="F37" s="176" t="s">
        <v>1659</v>
      </c>
      <c r="G37" s="226">
        <v>1</v>
      </c>
      <c r="H37" s="227">
        <v>1</v>
      </c>
      <c r="I37" s="227">
        <v>0</v>
      </c>
      <c r="J37" s="227">
        <v>0</v>
      </c>
      <c r="K37" s="227">
        <v>0</v>
      </c>
      <c r="L37" s="226">
        <v>1</v>
      </c>
      <c r="M37" s="227">
        <v>1</v>
      </c>
      <c r="N37" s="228">
        <v>1</v>
      </c>
      <c r="O37" s="226">
        <v>0</v>
      </c>
      <c r="P37" s="227">
        <v>1</v>
      </c>
      <c r="Q37" s="229">
        <v>1</v>
      </c>
      <c r="R37" s="231">
        <v>1</v>
      </c>
      <c r="S37" s="229">
        <v>1</v>
      </c>
      <c r="T37" s="232">
        <v>1</v>
      </c>
      <c r="U37" s="107" t="s">
        <v>1715</v>
      </c>
      <c r="V37" s="178" t="str">
        <f t="shared" si="0"/>
        <v>ü</v>
      </c>
      <c r="W37" s="178" t="str">
        <f t="shared" si="1"/>
        <v/>
      </c>
      <c r="X37" s="178" t="str">
        <f t="shared" si="2"/>
        <v/>
      </c>
      <c r="Y37" s="178" t="str">
        <f t="shared" si="3"/>
        <v/>
      </c>
    </row>
    <row r="38" spans="1:25" ht="21.75" customHeight="1">
      <c r="A38" s="176">
        <f t="shared" si="4"/>
        <v>31</v>
      </c>
      <c r="B38" s="215">
        <v>2</v>
      </c>
      <c r="C38" s="216"/>
      <c r="D38" s="134" t="s">
        <v>1716</v>
      </c>
      <c r="E38" s="135">
        <v>1000000</v>
      </c>
      <c r="F38" s="217" t="s">
        <v>1658</v>
      </c>
      <c r="G38" s="218">
        <v>1</v>
      </c>
      <c r="H38" s="219">
        <v>0</v>
      </c>
      <c r="I38" s="219">
        <v>0</v>
      </c>
      <c r="J38" s="219">
        <v>0</v>
      </c>
      <c r="K38" s="220">
        <v>0</v>
      </c>
      <c r="L38" s="218">
        <v>1</v>
      </c>
      <c r="M38" s="219">
        <v>1</v>
      </c>
      <c r="N38" s="220">
        <v>0</v>
      </c>
      <c r="O38" s="218">
        <v>0</v>
      </c>
      <c r="P38" s="219">
        <v>1</v>
      </c>
      <c r="Q38" s="220">
        <v>1</v>
      </c>
      <c r="R38" s="218">
        <v>0</v>
      </c>
      <c r="S38" s="221">
        <v>0</v>
      </c>
      <c r="T38" s="217">
        <v>0</v>
      </c>
      <c r="U38" s="225" t="s">
        <v>1655</v>
      </c>
      <c r="V38" s="178" t="str">
        <f t="shared" si="0"/>
        <v/>
      </c>
      <c r="W38" s="178" t="str">
        <f t="shared" si="1"/>
        <v/>
      </c>
      <c r="X38" s="178" t="str">
        <f t="shared" si="2"/>
        <v/>
      </c>
      <c r="Y38" s="178" t="str">
        <f t="shared" si="3"/>
        <v>ü</v>
      </c>
    </row>
    <row r="39" spans="1:25" ht="21.75" customHeight="1">
      <c r="A39" s="176">
        <f t="shared" si="4"/>
        <v>32</v>
      </c>
      <c r="B39" s="215">
        <v>2</v>
      </c>
      <c r="C39" s="216"/>
      <c r="D39" s="136" t="s">
        <v>1717</v>
      </c>
      <c r="E39" s="123">
        <v>600000</v>
      </c>
      <c r="F39" s="217" t="s">
        <v>1657</v>
      </c>
      <c r="G39" s="218">
        <v>1</v>
      </c>
      <c r="H39" s="219">
        <v>0</v>
      </c>
      <c r="I39" s="219">
        <v>0</v>
      </c>
      <c r="J39" s="219">
        <v>0</v>
      </c>
      <c r="K39" s="220">
        <v>0</v>
      </c>
      <c r="L39" s="218">
        <v>1</v>
      </c>
      <c r="M39" s="219">
        <v>1</v>
      </c>
      <c r="N39" s="220">
        <v>0</v>
      </c>
      <c r="O39" s="218">
        <v>0</v>
      </c>
      <c r="P39" s="219">
        <v>1</v>
      </c>
      <c r="Q39" s="220">
        <v>1</v>
      </c>
      <c r="R39" s="218">
        <v>0</v>
      </c>
      <c r="S39" s="221">
        <v>0</v>
      </c>
      <c r="T39" s="217">
        <v>0</v>
      </c>
      <c r="U39" s="222" t="s">
        <v>1718</v>
      </c>
      <c r="V39" s="178" t="str">
        <f t="shared" si="0"/>
        <v/>
      </c>
      <c r="W39" s="178" t="str">
        <f t="shared" si="1"/>
        <v>ü</v>
      </c>
      <c r="X39" s="178" t="str">
        <f t="shared" si="2"/>
        <v/>
      </c>
      <c r="Y39" s="178" t="str">
        <f t="shared" si="3"/>
        <v/>
      </c>
    </row>
    <row r="40" spans="1:25" ht="21.75" customHeight="1">
      <c r="A40" s="176">
        <f t="shared" si="4"/>
        <v>33</v>
      </c>
      <c r="B40" s="215">
        <v>2</v>
      </c>
      <c r="C40" s="216"/>
      <c r="D40" s="120" t="s">
        <v>1719</v>
      </c>
      <c r="E40" s="123">
        <v>600000</v>
      </c>
      <c r="F40" s="217" t="s">
        <v>1658</v>
      </c>
      <c r="G40" s="218">
        <v>1</v>
      </c>
      <c r="H40" s="219">
        <v>0</v>
      </c>
      <c r="I40" s="219">
        <v>0</v>
      </c>
      <c r="J40" s="219">
        <v>0</v>
      </c>
      <c r="K40" s="220">
        <v>0</v>
      </c>
      <c r="L40" s="218">
        <v>1</v>
      </c>
      <c r="M40" s="219">
        <v>1</v>
      </c>
      <c r="N40" s="220">
        <v>1</v>
      </c>
      <c r="O40" s="218">
        <v>0</v>
      </c>
      <c r="P40" s="219">
        <v>1</v>
      </c>
      <c r="Q40" s="220">
        <v>1</v>
      </c>
      <c r="R40" s="218">
        <v>0</v>
      </c>
      <c r="S40" s="221">
        <v>0</v>
      </c>
      <c r="T40" s="217">
        <v>0</v>
      </c>
      <c r="U40" s="225" t="s">
        <v>1655</v>
      </c>
      <c r="V40" s="178" t="str">
        <f t="shared" si="0"/>
        <v/>
      </c>
      <c r="W40" s="178" t="str">
        <f t="shared" si="1"/>
        <v/>
      </c>
      <c r="X40" s="178" t="str">
        <f t="shared" si="2"/>
        <v/>
      </c>
      <c r="Y40" s="178" t="str">
        <f t="shared" si="3"/>
        <v>ü</v>
      </c>
    </row>
    <row r="41" spans="1:25" ht="21.75" customHeight="1">
      <c r="A41" s="176">
        <f t="shared" ref="A41:A72" si="5">A40+1</f>
        <v>34</v>
      </c>
      <c r="B41" s="215">
        <v>2</v>
      </c>
      <c r="C41" s="216"/>
      <c r="D41" s="136" t="s">
        <v>1720</v>
      </c>
      <c r="E41" s="123">
        <v>800000</v>
      </c>
      <c r="F41" s="217" t="s">
        <v>1657</v>
      </c>
      <c r="G41" s="218">
        <v>1</v>
      </c>
      <c r="H41" s="219">
        <v>0</v>
      </c>
      <c r="I41" s="219">
        <v>0</v>
      </c>
      <c r="J41" s="219">
        <v>0</v>
      </c>
      <c r="K41" s="220">
        <v>0</v>
      </c>
      <c r="L41" s="218">
        <v>1</v>
      </c>
      <c r="M41" s="219">
        <v>1</v>
      </c>
      <c r="N41" s="220">
        <v>0</v>
      </c>
      <c r="O41" s="218">
        <v>0</v>
      </c>
      <c r="P41" s="219">
        <v>1</v>
      </c>
      <c r="Q41" s="220">
        <v>1</v>
      </c>
      <c r="R41" s="218">
        <v>1</v>
      </c>
      <c r="S41" s="221">
        <v>1</v>
      </c>
      <c r="T41" s="217">
        <v>0</v>
      </c>
      <c r="U41" s="222" t="s">
        <v>1721</v>
      </c>
      <c r="V41" s="178" t="str">
        <f t="shared" si="0"/>
        <v/>
      </c>
      <c r="W41" s="178" t="str">
        <f t="shared" si="1"/>
        <v>ü</v>
      </c>
      <c r="X41" s="178" t="str">
        <f t="shared" si="2"/>
        <v/>
      </c>
      <c r="Y41" s="178" t="str">
        <f t="shared" si="3"/>
        <v/>
      </c>
    </row>
    <row r="42" spans="1:25" ht="21.75" customHeight="1">
      <c r="A42" s="176">
        <f t="shared" si="5"/>
        <v>35</v>
      </c>
      <c r="B42" s="215">
        <v>2</v>
      </c>
      <c r="C42" s="216"/>
      <c r="D42" s="136" t="s">
        <v>1722</v>
      </c>
      <c r="E42" s="123">
        <v>1000000</v>
      </c>
      <c r="F42" s="241" t="s">
        <v>1658</v>
      </c>
      <c r="G42" s="242">
        <v>1</v>
      </c>
      <c r="H42" s="243">
        <v>1</v>
      </c>
      <c r="I42" s="243">
        <v>0</v>
      </c>
      <c r="J42" s="243">
        <v>0</v>
      </c>
      <c r="K42" s="244">
        <v>0</v>
      </c>
      <c r="L42" s="242">
        <v>1</v>
      </c>
      <c r="M42" s="243">
        <v>1</v>
      </c>
      <c r="N42" s="244">
        <v>0</v>
      </c>
      <c r="O42" s="242">
        <v>0</v>
      </c>
      <c r="P42" s="243">
        <v>1</v>
      </c>
      <c r="Q42" s="245">
        <v>1</v>
      </c>
      <c r="R42" s="246">
        <v>0</v>
      </c>
      <c r="S42" s="245">
        <v>0</v>
      </c>
      <c r="T42" s="244">
        <v>0</v>
      </c>
      <c r="U42" s="247" t="s">
        <v>1723</v>
      </c>
      <c r="V42" s="178" t="str">
        <f t="shared" si="0"/>
        <v/>
      </c>
      <c r="W42" s="178" t="str">
        <f t="shared" si="1"/>
        <v/>
      </c>
      <c r="X42" s="178" t="str">
        <f t="shared" si="2"/>
        <v/>
      </c>
      <c r="Y42" s="178" t="str">
        <f t="shared" si="3"/>
        <v>ü</v>
      </c>
    </row>
    <row r="43" spans="1:25" ht="21.75" customHeight="1">
      <c r="A43" s="176">
        <f t="shared" si="5"/>
        <v>36</v>
      </c>
      <c r="B43" s="215">
        <v>2</v>
      </c>
      <c r="C43" s="216"/>
      <c r="D43" s="136" t="s">
        <v>1724</v>
      </c>
      <c r="E43" s="123">
        <v>1000000</v>
      </c>
      <c r="F43" s="217" t="s">
        <v>1658</v>
      </c>
      <c r="G43" s="218">
        <v>1</v>
      </c>
      <c r="H43" s="219">
        <v>0</v>
      </c>
      <c r="I43" s="219">
        <v>0</v>
      </c>
      <c r="J43" s="219">
        <v>0</v>
      </c>
      <c r="K43" s="220">
        <v>0</v>
      </c>
      <c r="L43" s="218">
        <v>1</v>
      </c>
      <c r="M43" s="219">
        <v>1</v>
      </c>
      <c r="N43" s="220">
        <v>1</v>
      </c>
      <c r="O43" s="218">
        <v>0</v>
      </c>
      <c r="P43" s="219">
        <v>1</v>
      </c>
      <c r="Q43" s="220">
        <v>1</v>
      </c>
      <c r="R43" s="218">
        <v>0</v>
      </c>
      <c r="S43" s="221">
        <v>0</v>
      </c>
      <c r="T43" s="217">
        <v>0</v>
      </c>
      <c r="U43" s="225" t="s">
        <v>559</v>
      </c>
      <c r="V43" s="178" t="str">
        <f t="shared" si="0"/>
        <v/>
      </c>
      <c r="W43" s="178" t="str">
        <f t="shared" si="1"/>
        <v/>
      </c>
      <c r="X43" s="178" t="str">
        <f t="shared" si="2"/>
        <v/>
      </c>
      <c r="Y43" s="178" t="str">
        <f t="shared" si="3"/>
        <v>ü</v>
      </c>
    </row>
    <row r="44" spans="1:25" ht="28.5">
      <c r="A44" s="176">
        <f t="shared" si="5"/>
        <v>37</v>
      </c>
      <c r="B44" s="215">
        <v>2</v>
      </c>
      <c r="C44" s="216"/>
      <c r="D44" s="136" t="s">
        <v>1725</v>
      </c>
      <c r="E44" s="123">
        <v>3548900</v>
      </c>
      <c r="F44" s="217" t="s">
        <v>1659</v>
      </c>
      <c r="G44" s="218">
        <v>1</v>
      </c>
      <c r="H44" s="219">
        <v>1</v>
      </c>
      <c r="I44" s="219">
        <v>0</v>
      </c>
      <c r="J44" s="219">
        <v>0</v>
      </c>
      <c r="K44" s="220">
        <v>0</v>
      </c>
      <c r="L44" s="218">
        <v>1</v>
      </c>
      <c r="M44" s="219">
        <v>1</v>
      </c>
      <c r="N44" s="220">
        <v>1</v>
      </c>
      <c r="O44" s="218">
        <v>0</v>
      </c>
      <c r="P44" s="219">
        <v>1</v>
      </c>
      <c r="Q44" s="220">
        <v>1</v>
      </c>
      <c r="R44" s="218">
        <v>1</v>
      </c>
      <c r="S44" s="221">
        <v>1</v>
      </c>
      <c r="T44" s="217">
        <v>1</v>
      </c>
      <c r="U44" s="222" t="s">
        <v>1162</v>
      </c>
      <c r="V44" s="178" t="str">
        <f t="shared" si="0"/>
        <v>ü</v>
      </c>
      <c r="W44" s="178" t="str">
        <f t="shared" si="1"/>
        <v/>
      </c>
      <c r="X44" s="178" t="str">
        <f t="shared" si="2"/>
        <v/>
      </c>
      <c r="Y44" s="178" t="str">
        <f t="shared" si="3"/>
        <v/>
      </c>
    </row>
    <row r="45" spans="1:25" ht="21.75" customHeight="1">
      <c r="A45" s="176">
        <f t="shared" si="5"/>
        <v>38</v>
      </c>
      <c r="B45" s="215">
        <v>2</v>
      </c>
      <c r="C45" s="216"/>
      <c r="D45" s="120" t="s">
        <v>1726</v>
      </c>
      <c r="E45" s="123">
        <v>980000</v>
      </c>
      <c r="F45" s="217" t="s">
        <v>1657</v>
      </c>
      <c r="G45" s="218">
        <v>1</v>
      </c>
      <c r="H45" s="219">
        <v>0</v>
      </c>
      <c r="I45" s="219">
        <v>0</v>
      </c>
      <c r="J45" s="219">
        <v>0</v>
      </c>
      <c r="K45" s="220">
        <v>0</v>
      </c>
      <c r="L45" s="218">
        <v>1</v>
      </c>
      <c r="M45" s="219">
        <v>1</v>
      </c>
      <c r="N45" s="220">
        <v>0</v>
      </c>
      <c r="O45" s="218">
        <v>0</v>
      </c>
      <c r="P45" s="219">
        <v>1</v>
      </c>
      <c r="Q45" s="220">
        <v>1</v>
      </c>
      <c r="R45" s="218">
        <v>1</v>
      </c>
      <c r="S45" s="221">
        <v>1</v>
      </c>
      <c r="T45" s="217">
        <v>0</v>
      </c>
      <c r="U45" s="222" t="s">
        <v>286</v>
      </c>
      <c r="V45" s="178" t="str">
        <f t="shared" si="0"/>
        <v/>
      </c>
      <c r="W45" s="178" t="str">
        <f t="shared" si="1"/>
        <v>ü</v>
      </c>
      <c r="X45" s="178" t="str">
        <f t="shared" si="2"/>
        <v/>
      </c>
      <c r="Y45" s="178" t="str">
        <f t="shared" si="3"/>
        <v/>
      </c>
    </row>
    <row r="46" spans="1:25" ht="21.75" customHeight="1">
      <c r="A46" s="176">
        <f t="shared" si="5"/>
        <v>39</v>
      </c>
      <c r="B46" s="215">
        <v>2</v>
      </c>
      <c r="C46" s="216"/>
      <c r="D46" s="120" t="s">
        <v>1727</v>
      </c>
      <c r="E46" s="123">
        <v>202475</v>
      </c>
      <c r="F46" s="217" t="s">
        <v>1658</v>
      </c>
      <c r="G46" s="218">
        <v>1</v>
      </c>
      <c r="H46" s="219">
        <v>0</v>
      </c>
      <c r="I46" s="219">
        <v>0</v>
      </c>
      <c r="J46" s="219">
        <v>0</v>
      </c>
      <c r="K46" s="220">
        <v>0</v>
      </c>
      <c r="L46" s="218">
        <v>1</v>
      </c>
      <c r="M46" s="219">
        <v>1</v>
      </c>
      <c r="N46" s="220">
        <v>1</v>
      </c>
      <c r="O46" s="218">
        <v>0</v>
      </c>
      <c r="P46" s="219">
        <v>1</v>
      </c>
      <c r="Q46" s="220">
        <v>1</v>
      </c>
      <c r="R46" s="218">
        <v>0</v>
      </c>
      <c r="S46" s="221">
        <v>0</v>
      </c>
      <c r="T46" s="217">
        <v>0</v>
      </c>
      <c r="U46" s="225" t="s">
        <v>1851</v>
      </c>
      <c r="V46" s="178" t="str">
        <f t="shared" si="0"/>
        <v/>
      </c>
      <c r="W46" s="178" t="str">
        <f t="shared" si="1"/>
        <v/>
      </c>
      <c r="X46" s="178" t="str">
        <f t="shared" si="2"/>
        <v/>
      </c>
      <c r="Y46" s="178" t="str">
        <f t="shared" si="3"/>
        <v>ü</v>
      </c>
    </row>
    <row r="47" spans="1:25" ht="21.75" customHeight="1">
      <c r="A47" s="176">
        <f t="shared" si="5"/>
        <v>40</v>
      </c>
      <c r="B47" s="215">
        <v>2</v>
      </c>
      <c r="C47" s="216"/>
      <c r="D47" s="120" t="s">
        <v>1728</v>
      </c>
      <c r="E47" s="123">
        <v>67350</v>
      </c>
      <c r="F47" s="217" t="s">
        <v>1657</v>
      </c>
      <c r="G47" s="218">
        <v>0</v>
      </c>
      <c r="H47" s="219">
        <v>0</v>
      </c>
      <c r="I47" s="219">
        <v>0</v>
      </c>
      <c r="J47" s="219">
        <v>0</v>
      </c>
      <c r="K47" s="220">
        <v>0</v>
      </c>
      <c r="L47" s="218">
        <v>1</v>
      </c>
      <c r="M47" s="219">
        <v>1</v>
      </c>
      <c r="N47" s="220">
        <v>0</v>
      </c>
      <c r="O47" s="218">
        <v>0</v>
      </c>
      <c r="P47" s="219">
        <v>1</v>
      </c>
      <c r="Q47" s="220">
        <v>1</v>
      </c>
      <c r="R47" s="218">
        <v>1</v>
      </c>
      <c r="S47" s="221">
        <v>1</v>
      </c>
      <c r="T47" s="217">
        <v>0</v>
      </c>
      <c r="U47" s="222" t="s">
        <v>1729</v>
      </c>
      <c r="V47" s="178" t="str">
        <f t="shared" si="0"/>
        <v/>
      </c>
      <c r="W47" s="178" t="str">
        <f t="shared" si="1"/>
        <v>ü</v>
      </c>
      <c r="X47" s="178" t="str">
        <f t="shared" si="2"/>
        <v/>
      </c>
      <c r="Y47" s="178" t="str">
        <f t="shared" si="3"/>
        <v/>
      </c>
    </row>
    <row r="48" spans="1:25" ht="28.5">
      <c r="A48" s="176">
        <f t="shared" si="5"/>
        <v>41</v>
      </c>
      <c r="B48" s="215">
        <v>2</v>
      </c>
      <c r="C48" s="216"/>
      <c r="D48" s="120" t="s">
        <v>1730</v>
      </c>
      <c r="E48" s="123">
        <v>1025000</v>
      </c>
      <c r="F48" s="217" t="s">
        <v>1659</v>
      </c>
      <c r="G48" s="218">
        <v>1</v>
      </c>
      <c r="H48" s="219">
        <v>1</v>
      </c>
      <c r="I48" s="219">
        <v>0</v>
      </c>
      <c r="J48" s="219">
        <v>0</v>
      </c>
      <c r="K48" s="219">
        <v>0</v>
      </c>
      <c r="L48" s="218">
        <v>1</v>
      </c>
      <c r="M48" s="219">
        <v>1</v>
      </c>
      <c r="N48" s="220">
        <v>1</v>
      </c>
      <c r="O48" s="218">
        <v>0</v>
      </c>
      <c r="P48" s="219">
        <v>1</v>
      </c>
      <c r="Q48" s="221">
        <v>1</v>
      </c>
      <c r="R48" s="223">
        <v>1</v>
      </c>
      <c r="S48" s="221">
        <v>1</v>
      </c>
      <c r="T48" s="224">
        <v>1</v>
      </c>
      <c r="U48" s="104" t="s">
        <v>1731</v>
      </c>
      <c r="V48" s="178" t="str">
        <f t="shared" si="0"/>
        <v>ü</v>
      </c>
      <c r="W48" s="178" t="str">
        <f t="shared" si="1"/>
        <v/>
      </c>
      <c r="X48" s="178" t="str">
        <f t="shared" si="2"/>
        <v/>
      </c>
      <c r="Y48" s="178" t="str">
        <f t="shared" si="3"/>
        <v/>
      </c>
    </row>
    <row r="49" spans="1:25" ht="21.75" customHeight="1">
      <c r="A49" s="176">
        <f t="shared" si="5"/>
        <v>42</v>
      </c>
      <c r="B49" s="215">
        <v>2</v>
      </c>
      <c r="C49" s="216"/>
      <c r="D49" s="120" t="s">
        <v>1732</v>
      </c>
      <c r="E49" s="123">
        <v>537000</v>
      </c>
      <c r="F49" s="217" t="s">
        <v>380</v>
      </c>
      <c r="G49" s="218">
        <v>1</v>
      </c>
      <c r="H49" s="219">
        <v>1</v>
      </c>
      <c r="I49" s="219">
        <v>0</v>
      </c>
      <c r="J49" s="219">
        <v>0</v>
      </c>
      <c r="K49" s="219">
        <v>0</v>
      </c>
      <c r="L49" s="218">
        <v>1</v>
      </c>
      <c r="M49" s="219">
        <v>1</v>
      </c>
      <c r="N49" s="220">
        <v>1</v>
      </c>
      <c r="O49" s="218">
        <v>0</v>
      </c>
      <c r="P49" s="219">
        <v>1</v>
      </c>
      <c r="Q49" s="221">
        <v>1</v>
      </c>
      <c r="R49" s="223">
        <v>1</v>
      </c>
      <c r="S49" s="221">
        <v>1</v>
      </c>
      <c r="T49" s="224">
        <v>1</v>
      </c>
      <c r="U49" s="104" t="s">
        <v>381</v>
      </c>
      <c r="V49" s="178" t="str">
        <f t="shared" si="0"/>
        <v/>
      </c>
      <c r="W49" s="178" t="str">
        <f t="shared" si="1"/>
        <v/>
      </c>
      <c r="X49" s="178" t="str">
        <f t="shared" si="2"/>
        <v>ü</v>
      </c>
      <c r="Y49" s="178" t="str">
        <f t="shared" si="3"/>
        <v/>
      </c>
    </row>
    <row r="50" spans="1:25" ht="21.75" customHeight="1">
      <c r="A50" s="176">
        <f t="shared" si="5"/>
        <v>43</v>
      </c>
      <c r="B50" s="215">
        <v>2</v>
      </c>
      <c r="C50" s="216"/>
      <c r="D50" s="134" t="s">
        <v>1733</v>
      </c>
      <c r="E50" s="135">
        <v>259000</v>
      </c>
      <c r="F50" s="217" t="s">
        <v>380</v>
      </c>
      <c r="G50" s="218">
        <v>1</v>
      </c>
      <c r="H50" s="219">
        <v>1</v>
      </c>
      <c r="I50" s="219">
        <v>0</v>
      </c>
      <c r="J50" s="219">
        <v>0</v>
      </c>
      <c r="K50" s="219">
        <v>0</v>
      </c>
      <c r="L50" s="218">
        <v>1</v>
      </c>
      <c r="M50" s="219">
        <v>1</v>
      </c>
      <c r="N50" s="220">
        <v>1</v>
      </c>
      <c r="O50" s="218">
        <v>0</v>
      </c>
      <c r="P50" s="219">
        <v>1</v>
      </c>
      <c r="Q50" s="221">
        <v>1</v>
      </c>
      <c r="R50" s="223">
        <v>1</v>
      </c>
      <c r="S50" s="221">
        <v>1</v>
      </c>
      <c r="T50" s="224">
        <v>1</v>
      </c>
      <c r="U50" s="104" t="s">
        <v>381</v>
      </c>
      <c r="V50" s="178" t="str">
        <f t="shared" si="0"/>
        <v/>
      </c>
      <c r="W50" s="178" t="str">
        <f t="shared" si="1"/>
        <v/>
      </c>
      <c r="X50" s="178" t="str">
        <f t="shared" si="2"/>
        <v>ü</v>
      </c>
      <c r="Y50" s="178" t="str">
        <f t="shared" si="3"/>
        <v/>
      </c>
    </row>
    <row r="51" spans="1:25" ht="21.75" customHeight="1">
      <c r="A51" s="176">
        <f t="shared" si="5"/>
        <v>44</v>
      </c>
      <c r="B51" s="215">
        <v>2</v>
      </c>
      <c r="C51" s="216"/>
      <c r="D51" s="134" t="s">
        <v>1734</v>
      </c>
      <c r="E51" s="135">
        <v>804000</v>
      </c>
      <c r="F51" s="217" t="s">
        <v>380</v>
      </c>
      <c r="G51" s="218">
        <v>1</v>
      </c>
      <c r="H51" s="219">
        <v>1</v>
      </c>
      <c r="I51" s="219">
        <v>0</v>
      </c>
      <c r="J51" s="219">
        <v>0</v>
      </c>
      <c r="K51" s="219">
        <v>0</v>
      </c>
      <c r="L51" s="218">
        <v>1</v>
      </c>
      <c r="M51" s="219">
        <v>1</v>
      </c>
      <c r="N51" s="220">
        <v>1</v>
      </c>
      <c r="O51" s="218">
        <v>0</v>
      </c>
      <c r="P51" s="219">
        <v>1</v>
      </c>
      <c r="Q51" s="221">
        <v>1</v>
      </c>
      <c r="R51" s="223">
        <v>1</v>
      </c>
      <c r="S51" s="221">
        <v>1</v>
      </c>
      <c r="T51" s="224">
        <v>1</v>
      </c>
      <c r="U51" s="104" t="s">
        <v>381</v>
      </c>
      <c r="V51" s="178" t="str">
        <f t="shared" si="0"/>
        <v/>
      </c>
      <c r="W51" s="178" t="str">
        <f t="shared" si="1"/>
        <v/>
      </c>
      <c r="X51" s="178" t="str">
        <f t="shared" si="2"/>
        <v>ü</v>
      </c>
      <c r="Y51" s="178" t="str">
        <f t="shared" si="3"/>
        <v/>
      </c>
    </row>
    <row r="52" spans="1:25" ht="21.75" customHeight="1">
      <c r="A52" s="176">
        <f t="shared" si="5"/>
        <v>45</v>
      </c>
      <c r="B52" s="215">
        <v>2</v>
      </c>
      <c r="C52" s="216"/>
      <c r="D52" s="134" t="s">
        <v>1735</v>
      </c>
      <c r="E52" s="135">
        <v>403000</v>
      </c>
      <c r="F52" s="217" t="s">
        <v>380</v>
      </c>
      <c r="G52" s="218">
        <v>1</v>
      </c>
      <c r="H52" s="219">
        <v>1</v>
      </c>
      <c r="I52" s="219">
        <v>0</v>
      </c>
      <c r="J52" s="219">
        <v>0</v>
      </c>
      <c r="K52" s="219">
        <v>0</v>
      </c>
      <c r="L52" s="218">
        <v>1</v>
      </c>
      <c r="M52" s="219">
        <v>1</v>
      </c>
      <c r="N52" s="220">
        <v>1</v>
      </c>
      <c r="O52" s="218">
        <v>0</v>
      </c>
      <c r="P52" s="219">
        <v>1</v>
      </c>
      <c r="Q52" s="221">
        <v>1</v>
      </c>
      <c r="R52" s="223">
        <v>1</v>
      </c>
      <c r="S52" s="221">
        <v>1</v>
      </c>
      <c r="T52" s="224">
        <v>1</v>
      </c>
      <c r="U52" s="104" t="s">
        <v>381</v>
      </c>
      <c r="V52" s="178" t="str">
        <f t="shared" si="0"/>
        <v/>
      </c>
      <c r="W52" s="178" t="str">
        <f t="shared" si="1"/>
        <v/>
      </c>
      <c r="X52" s="178" t="str">
        <f t="shared" si="2"/>
        <v>ü</v>
      </c>
      <c r="Y52" s="178" t="str">
        <f t="shared" si="3"/>
        <v/>
      </c>
    </row>
    <row r="53" spans="1:25" ht="21.75" customHeight="1">
      <c r="A53" s="176">
        <f t="shared" si="5"/>
        <v>46</v>
      </c>
      <c r="B53" s="215">
        <v>2</v>
      </c>
      <c r="C53" s="216"/>
      <c r="D53" s="134" t="s">
        <v>1736</v>
      </c>
      <c r="E53" s="135">
        <v>760000</v>
      </c>
      <c r="F53" s="217" t="s">
        <v>1658</v>
      </c>
      <c r="G53" s="218">
        <v>1</v>
      </c>
      <c r="H53" s="219">
        <v>0</v>
      </c>
      <c r="I53" s="219">
        <v>0</v>
      </c>
      <c r="J53" s="219">
        <v>0</v>
      </c>
      <c r="K53" s="220">
        <v>0</v>
      </c>
      <c r="L53" s="218">
        <v>1</v>
      </c>
      <c r="M53" s="219">
        <v>1</v>
      </c>
      <c r="N53" s="220">
        <v>1</v>
      </c>
      <c r="O53" s="218">
        <v>0</v>
      </c>
      <c r="P53" s="219">
        <v>1</v>
      </c>
      <c r="Q53" s="220">
        <v>1</v>
      </c>
      <c r="R53" s="218">
        <v>0</v>
      </c>
      <c r="S53" s="221">
        <v>0</v>
      </c>
      <c r="T53" s="217">
        <v>0</v>
      </c>
      <c r="U53" s="225" t="s">
        <v>1737</v>
      </c>
      <c r="V53" s="178" t="str">
        <f t="shared" si="0"/>
        <v/>
      </c>
      <c r="W53" s="178" t="str">
        <f t="shared" si="1"/>
        <v/>
      </c>
      <c r="X53" s="178" t="str">
        <f t="shared" si="2"/>
        <v/>
      </c>
      <c r="Y53" s="178" t="str">
        <f t="shared" si="3"/>
        <v>ü</v>
      </c>
    </row>
    <row r="54" spans="1:25" ht="21.75" customHeight="1">
      <c r="A54" s="176">
        <f t="shared" si="5"/>
        <v>47</v>
      </c>
      <c r="B54" s="215">
        <v>2</v>
      </c>
      <c r="C54" s="216"/>
      <c r="D54" s="128" t="s">
        <v>1738</v>
      </c>
      <c r="E54" s="137">
        <v>800000</v>
      </c>
      <c r="F54" s="248" t="s">
        <v>1658</v>
      </c>
      <c r="G54" s="249">
        <v>1</v>
      </c>
      <c r="H54" s="250">
        <v>0</v>
      </c>
      <c r="I54" s="250">
        <v>0</v>
      </c>
      <c r="J54" s="250">
        <v>0</v>
      </c>
      <c r="K54" s="251">
        <v>0</v>
      </c>
      <c r="L54" s="249">
        <v>1</v>
      </c>
      <c r="M54" s="250">
        <v>1</v>
      </c>
      <c r="N54" s="251">
        <v>1</v>
      </c>
      <c r="O54" s="249">
        <v>0</v>
      </c>
      <c r="P54" s="250">
        <v>1</v>
      </c>
      <c r="Q54" s="251">
        <v>1</v>
      </c>
      <c r="R54" s="249">
        <v>0</v>
      </c>
      <c r="S54" s="252">
        <v>0</v>
      </c>
      <c r="T54" s="248">
        <v>0</v>
      </c>
      <c r="U54" s="253" t="s">
        <v>1248</v>
      </c>
      <c r="V54" s="178" t="str">
        <f t="shared" si="0"/>
        <v/>
      </c>
      <c r="W54" s="178" t="str">
        <f t="shared" si="1"/>
        <v/>
      </c>
      <c r="X54" s="178" t="str">
        <f t="shared" si="2"/>
        <v/>
      </c>
      <c r="Y54" s="178" t="str">
        <f t="shared" si="3"/>
        <v>ü</v>
      </c>
    </row>
    <row r="55" spans="1:25" ht="21.75" customHeight="1">
      <c r="A55" s="176">
        <f t="shared" si="5"/>
        <v>48</v>
      </c>
      <c r="B55" s="215">
        <v>2</v>
      </c>
      <c r="C55" s="216"/>
      <c r="D55" s="134" t="s">
        <v>1739</v>
      </c>
      <c r="E55" s="138">
        <v>2700000</v>
      </c>
      <c r="F55" s="217" t="s">
        <v>1659</v>
      </c>
      <c r="G55" s="218">
        <v>1</v>
      </c>
      <c r="H55" s="219">
        <v>1</v>
      </c>
      <c r="I55" s="219">
        <v>0</v>
      </c>
      <c r="J55" s="219">
        <v>0</v>
      </c>
      <c r="K55" s="219">
        <v>0</v>
      </c>
      <c r="L55" s="218">
        <v>1</v>
      </c>
      <c r="M55" s="219">
        <v>1</v>
      </c>
      <c r="N55" s="220">
        <v>1</v>
      </c>
      <c r="O55" s="218">
        <v>0</v>
      </c>
      <c r="P55" s="219">
        <v>1</v>
      </c>
      <c r="Q55" s="221">
        <v>1</v>
      </c>
      <c r="R55" s="223">
        <v>1</v>
      </c>
      <c r="S55" s="221">
        <v>1</v>
      </c>
      <c r="T55" s="224">
        <v>1</v>
      </c>
      <c r="U55" s="104" t="s">
        <v>1740</v>
      </c>
      <c r="V55" s="178" t="str">
        <f t="shared" si="0"/>
        <v>ü</v>
      </c>
      <c r="W55" s="178" t="str">
        <f t="shared" si="1"/>
        <v/>
      </c>
      <c r="X55" s="178" t="str">
        <f t="shared" si="2"/>
        <v/>
      </c>
      <c r="Y55" s="178" t="str">
        <f t="shared" si="3"/>
        <v/>
      </c>
    </row>
    <row r="56" spans="1:25" ht="21.75" customHeight="1">
      <c r="A56" s="176">
        <f t="shared" si="5"/>
        <v>49</v>
      </c>
      <c r="B56" s="215">
        <v>2</v>
      </c>
      <c r="C56" s="216"/>
      <c r="D56" s="134" t="s">
        <v>1741</v>
      </c>
      <c r="E56" s="138">
        <v>3628800</v>
      </c>
      <c r="F56" s="217" t="s">
        <v>1659</v>
      </c>
      <c r="G56" s="218">
        <v>1</v>
      </c>
      <c r="H56" s="219">
        <v>1</v>
      </c>
      <c r="I56" s="219">
        <v>0</v>
      </c>
      <c r="J56" s="219">
        <v>0</v>
      </c>
      <c r="K56" s="219">
        <v>0</v>
      </c>
      <c r="L56" s="218">
        <v>1</v>
      </c>
      <c r="M56" s="219">
        <v>1</v>
      </c>
      <c r="N56" s="220">
        <v>1</v>
      </c>
      <c r="O56" s="218">
        <v>0</v>
      </c>
      <c r="P56" s="219">
        <v>1</v>
      </c>
      <c r="Q56" s="221">
        <v>1</v>
      </c>
      <c r="R56" s="223">
        <v>1</v>
      </c>
      <c r="S56" s="221">
        <v>1</v>
      </c>
      <c r="T56" s="224">
        <v>1</v>
      </c>
      <c r="U56" s="104" t="s">
        <v>1742</v>
      </c>
      <c r="V56" s="178" t="str">
        <f t="shared" si="0"/>
        <v>ü</v>
      </c>
      <c r="W56" s="178" t="str">
        <f t="shared" si="1"/>
        <v/>
      </c>
      <c r="X56" s="178" t="str">
        <f t="shared" si="2"/>
        <v/>
      </c>
      <c r="Y56" s="178" t="str">
        <f t="shared" si="3"/>
        <v/>
      </c>
    </row>
    <row r="57" spans="1:25" ht="21.75" customHeight="1">
      <c r="A57" s="176">
        <f t="shared" si="5"/>
        <v>50</v>
      </c>
      <c r="B57" s="215">
        <v>2</v>
      </c>
      <c r="C57" s="216"/>
      <c r="D57" s="134" t="s">
        <v>1743</v>
      </c>
      <c r="E57" s="138">
        <v>1944000</v>
      </c>
      <c r="F57" s="217" t="s">
        <v>1659</v>
      </c>
      <c r="G57" s="218">
        <v>1</v>
      </c>
      <c r="H57" s="219">
        <v>1</v>
      </c>
      <c r="I57" s="219">
        <v>0</v>
      </c>
      <c r="J57" s="219">
        <v>0</v>
      </c>
      <c r="K57" s="219">
        <v>0</v>
      </c>
      <c r="L57" s="218">
        <v>1</v>
      </c>
      <c r="M57" s="219">
        <v>1</v>
      </c>
      <c r="N57" s="220">
        <v>1</v>
      </c>
      <c r="O57" s="218">
        <v>0</v>
      </c>
      <c r="P57" s="219">
        <v>1</v>
      </c>
      <c r="Q57" s="221">
        <v>1</v>
      </c>
      <c r="R57" s="223">
        <v>1</v>
      </c>
      <c r="S57" s="221">
        <v>1</v>
      </c>
      <c r="T57" s="224">
        <v>1</v>
      </c>
      <c r="U57" s="104" t="s">
        <v>1742</v>
      </c>
      <c r="V57" s="178" t="str">
        <f t="shared" si="0"/>
        <v>ü</v>
      </c>
      <c r="W57" s="178" t="str">
        <f t="shared" si="1"/>
        <v/>
      </c>
      <c r="X57" s="178" t="str">
        <f t="shared" si="2"/>
        <v/>
      </c>
      <c r="Y57" s="178" t="str">
        <f t="shared" si="3"/>
        <v/>
      </c>
    </row>
    <row r="58" spans="1:25" ht="21.75" customHeight="1">
      <c r="A58" s="176">
        <f t="shared" si="5"/>
        <v>51</v>
      </c>
      <c r="B58" s="215">
        <v>2</v>
      </c>
      <c r="C58" s="216"/>
      <c r="D58" s="134" t="s">
        <v>1744</v>
      </c>
      <c r="E58" s="138">
        <v>1980000</v>
      </c>
      <c r="F58" s="217" t="s">
        <v>1659</v>
      </c>
      <c r="G58" s="218">
        <v>1</v>
      </c>
      <c r="H58" s="219">
        <v>1</v>
      </c>
      <c r="I58" s="219">
        <v>0</v>
      </c>
      <c r="J58" s="219">
        <v>0</v>
      </c>
      <c r="K58" s="219">
        <v>0</v>
      </c>
      <c r="L58" s="218">
        <v>1</v>
      </c>
      <c r="M58" s="219">
        <v>1</v>
      </c>
      <c r="N58" s="220">
        <v>1</v>
      </c>
      <c r="O58" s="218">
        <v>0</v>
      </c>
      <c r="P58" s="219">
        <v>1</v>
      </c>
      <c r="Q58" s="221">
        <v>1</v>
      </c>
      <c r="R58" s="223">
        <v>1</v>
      </c>
      <c r="S58" s="221">
        <v>1</v>
      </c>
      <c r="T58" s="224">
        <v>1</v>
      </c>
      <c r="U58" s="104" t="s">
        <v>1742</v>
      </c>
      <c r="V58" s="178" t="str">
        <f t="shared" si="0"/>
        <v>ü</v>
      </c>
      <c r="W58" s="178" t="str">
        <f t="shared" si="1"/>
        <v/>
      </c>
      <c r="X58" s="178" t="str">
        <f t="shared" si="2"/>
        <v/>
      </c>
      <c r="Y58" s="178" t="str">
        <f t="shared" si="3"/>
        <v/>
      </c>
    </row>
    <row r="59" spans="1:25" ht="21.75" customHeight="1">
      <c r="A59" s="176">
        <f t="shared" si="5"/>
        <v>52</v>
      </c>
      <c r="B59" s="215">
        <v>2</v>
      </c>
      <c r="C59" s="216"/>
      <c r="D59" s="134" t="s">
        <v>1862</v>
      </c>
      <c r="E59" s="138">
        <v>2160000</v>
      </c>
      <c r="F59" s="217" t="s">
        <v>1659</v>
      </c>
      <c r="G59" s="218">
        <v>1</v>
      </c>
      <c r="H59" s="219">
        <v>1</v>
      </c>
      <c r="I59" s="219">
        <v>0</v>
      </c>
      <c r="J59" s="219">
        <v>0</v>
      </c>
      <c r="K59" s="219">
        <v>0</v>
      </c>
      <c r="L59" s="218">
        <v>1</v>
      </c>
      <c r="M59" s="219">
        <v>1</v>
      </c>
      <c r="N59" s="220">
        <v>1</v>
      </c>
      <c r="O59" s="218">
        <v>0</v>
      </c>
      <c r="P59" s="219">
        <v>1</v>
      </c>
      <c r="Q59" s="221">
        <v>1</v>
      </c>
      <c r="R59" s="223">
        <v>1</v>
      </c>
      <c r="S59" s="221">
        <v>1</v>
      </c>
      <c r="T59" s="224">
        <v>1</v>
      </c>
      <c r="U59" s="104" t="s">
        <v>1742</v>
      </c>
      <c r="V59" s="178" t="str">
        <f t="shared" si="0"/>
        <v>ü</v>
      </c>
      <c r="W59" s="178" t="str">
        <f t="shared" si="1"/>
        <v/>
      </c>
      <c r="X59" s="178" t="str">
        <f t="shared" si="2"/>
        <v/>
      </c>
      <c r="Y59" s="178" t="str">
        <f t="shared" si="3"/>
        <v/>
      </c>
    </row>
    <row r="60" spans="1:25" ht="21.75" customHeight="1">
      <c r="A60" s="176">
        <f t="shared" si="5"/>
        <v>53</v>
      </c>
      <c r="B60" s="215">
        <v>2</v>
      </c>
      <c r="C60" s="216"/>
      <c r="D60" s="134" t="s">
        <v>1863</v>
      </c>
      <c r="E60" s="138">
        <v>5600000</v>
      </c>
      <c r="F60" s="217" t="s">
        <v>1659</v>
      </c>
      <c r="G60" s="218">
        <v>1</v>
      </c>
      <c r="H60" s="219">
        <v>1</v>
      </c>
      <c r="I60" s="219">
        <v>0</v>
      </c>
      <c r="J60" s="219">
        <v>0</v>
      </c>
      <c r="K60" s="219">
        <v>0</v>
      </c>
      <c r="L60" s="218">
        <v>1</v>
      </c>
      <c r="M60" s="219">
        <v>1</v>
      </c>
      <c r="N60" s="220">
        <v>1</v>
      </c>
      <c r="O60" s="218">
        <v>0</v>
      </c>
      <c r="P60" s="219">
        <v>1</v>
      </c>
      <c r="Q60" s="221">
        <v>1</v>
      </c>
      <c r="R60" s="223">
        <v>1</v>
      </c>
      <c r="S60" s="221">
        <v>1</v>
      </c>
      <c r="T60" s="224">
        <v>1</v>
      </c>
      <c r="U60" s="104" t="s">
        <v>1742</v>
      </c>
      <c r="V60" s="178" t="str">
        <f t="shared" si="0"/>
        <v>ü</v>
      </c>
      <c r="W60" s="178" t="str">
        <f t="shared" si="1"/>
        <v/>
      </c>
      <c r="X60" s="178" t="str">
        <f t="shared" si="2"/>
        <v/>
      </c>
      <c r="Y60" s="178" t="str">
        <f t="shared" si="3"/>
        <v/>
      </c>
    </row>
    <row r="61" spans="1:25" ht="21.75" customHeight="1">
      <c r="A61" s="176">
        <f t="shared" si="5"/>
        <v>54</v>
      </c>
      <c r="B61" s="215">
        <v>2</v>
      </c>
      <c r="C61" s="216"/>
      <c r="D61" s="134" t="s">
        <v>564</v>
      </c>
      <c r="E61" s="138">
        <v>1360800</v>
      </c>
      <c r="F61" s="217" t="s">
        <v>1659</v>
      </c>
      <c r="G61" s="218">
        <v>1</v>
      </c>
      <c r="H61" s="219">
        <v>1</v>
      </c>
      <c r="I61" s="219">
        <v>0</v>
      </c>
      <c r="J61" s="219">
        <v>0</v>
      </c>
      <c r="K61" s="219">
        <v>0</v>
      </c>
      <c r="L61" s="218">
        <v>1</v>
      </c>
      <c r="M61" s="219">
        <v>1</v>
      </c>
      <c r="N61" s="220">
        <v>1</v>
      </c>
      <c r="O61" s="218">
        <v>0</v>
      </c>
      <c r="P61" s="219">
        <v>1</v>
      </c>
      <c r="Q61" s="221">
        <v>1</v>
      </c>
      <c r="R61" s="223">
        <v>1</v>
      </c>
      <c r="S61" s="221">
        <v>1</v>
      </c>
      <c r="T61" s="224">
        <v>1</v>
      </c>
      <c r="U61" s="104" t="s">
        <v>1742</v>
      </c>
      <c r="V61" s="178" t="str">
        <f t="shared" si="0"/>
        <v>ü</v>
      </c>
      <c r="W61" s="178" t="str">
        <f t="shared" si="1"/>
        <v/>
      </c>
      <c r="X61" s="178" t="str">
        <f t="shared" si="2"/>
        <v/>
      </c>
      <c r="Y61" s="178" t="str">
        <f t="shared" si="3"/>
        <v/>
      </c>
    </row>
    <row r="62" spans="1:25" ht="21.75" customHeight="1">
      <c r="A62" s="176">
        <f t="shared" si="5"/>
        <v>55</v>
      </c>
      <c r="B62" s="215">
        <v>2</v>
      </c>
      <c r="C62" s="216"/>
      <c r="D62" s="134" t="s">
        <v>565</v>
      </c>
      <c r="E62" s="138">
        <v>3456000</v>
      </c>
      <c r="F62" s="217" t="s">
        <v>1659</v>
      </c>
      <c r="G62" s="218">
        <v>1</v>
      </c>
      <c r="H62" s="219">
        <v>1</v>
      </c>
      <c r="I62" s="219">
        <v>0</v>
      </c>
      <c r="J62" s="219">
        <v>0</v>
      </c>
      <c r="K62" s="219">
        <v>0</v>
      </c>
      <c r="L62" s="218">
        <v>1</v>
      </c>
      <c r="M62" s="219">
        <v>1</v>
      </c>
      <c r="N62" s="220">
        <v>1</v>
      </c>
      <c r="O62" s="218">
        <v>0</v>
      </c>
      <c r="P62" s="219">
        <v>1</v>
      </c>
      <c r="Q62" s="221">
        <v>1</v>
      </c>
      <c r="R62" s="223">
        <v>1</v>
      </c>
      <c r="S62" s="221">
        <v>1</v>
      </c>
      <c r="T62" s="224">
        <v>1</v>
      </c>
      <c r="U62" s="104" t="s">
        <v>1742</v>
      </c>
      <c r="V62" s="178" t="str">
        <f t="shared" si="0"/>
        <v>ü</v>
      </c>
      <c r="W62" s="178" t="str">
        <f t="shared" si="1"/>
        <v/>
      </c>
      <c r="X62" s="178" t="str">
        <f t="shared" si="2"/>
        <v/>
      </c>
      <c r="Y62" s="178" t="str">
        <f t="shared" si="3"/>
        <v/>
      </c>
    </row>
    <row r="63" spans="1:25" ht="21.75" customHeight="1">
      <c r="A63" s="176">
        <f t="shared" si="5"/>
        <v>56</v>
      </c>
      <c r="B63" s="215">
        <v>2</v>
      </c>
      <c r="C63" s="216"/>
      <c r="D63" s="134" t="s">
        <v>566</v>
      </c>
      <c r="E63" s="138">
        <v>4455000</v>
      </c>
      <c r="F63" s="217" t="s">
        <v>1659</v>
      </c>
      <c r="G63" s="218">
        <v>1</v>
      </c>
      <c r="H63" s="219">
        <v>1</v>
      </c>
      <c r="I63" s="219">
        <v>0</v>
      </c>
      <c r="J63" s="219">
        <v>0</v>
      </c>
      <c r="K63" s="219">
        <v>0</v>
      </c>
      <c r="L63" s="218">
        <v>1</v>
      </c>
      <c r="M63" s="219">
        <v>1</v>
      </c>
      <c r="N63" s="220">
        <v>1</v>
      </c>
      <c r="O63" s="218">
        <v>0</v>
      </c>
      <c r="P63" s="219">
        <v>1</v>
      </c>
      <c r="Q63" s="221">
        <v>1</v>
      </c>
      <c r="R63" s="223">
        <v>1</v>
      </c>
      <c r="S63" s="221">
        <v>1</v>
      </c>
      <c r="T63" s="224">
        <v>1</v>
      </c>
      <c r="U63" s="104" t="s">
        <v>1742</v>
      </c>
      <c r="V63" s="178" t="str">
        <f t="shared" si="0"/>
        <v>ü</v>
      </c>
      <c r="W63" s="178" t="str">
        <f t="shared" si="1"/>
        <v/>
      </c>
      <c r="X63" s="178" t="str">
        <f t="shared" si="2"/>
        <v/>
      </c>
      <c r="Y63" s="178" t="str">
        <f t="shared" si="3"/>
        <v/>
      </c>
    </row>
    <row r="64" spans="1:25" ht="21.75" customHeight="1">
      <c r="A64" s="176">
        <f t="shared" si="5"/>
        <v>57</v>
      </c>
      <c r="B64" s="215">
        <v>2</v>
      </c>
      <c r="C64" s="216"/>
      <c r="D64" s="134" t="s">
        <v>567</v>
      </c>
      <c r="E64" s="138">
        <v>1980000</v>
      </c>
      <c r="F64" s="217" t="s">
        <v>1659</v>
      </c>
      <c r="G64" s="218">
        <v>1</v>
      </c>
      <c r="H64" s="219">
        <v>1</v>
      </c>
      <c r="I64" s="219">
        <v>0</v>
      </c>
      <c r="J64" s="219">
        <v>0</v>
      </c>
      <c r="K64" s="219">
        <v>0</v>
      </c>
      <c r="L64" s="218">
        <v>1</v>
      </c>
      <c r="M64" s="219">
        <v>1</v>
      </c>
      <c r="N64" s="220">
        <v>1</v>
      </c>
      <c r="O64" s="218">
        <v>0</v>
      </c>
      <c r="P64" s="219">
        <v>1</v>
      </c>
      <c r="Q64" s="221">
        <v>1</v>
      </c>
      <c r="R64" s="223">
        <v>1</v>
      </c>
      <c r="S64" s="221">
        <v>1</v>
      </c>
      <c r="T64" s="224">
        <v>1</v>
      </c>
      <c r="U64" s="104" t="s">
        <v>1742</v>
      </c>
      <c r="V64" s="178" t="str">
        <f t="shared" si="0"/>
        <v>ü</v>
      </c>
      <c r="W64" s="178" t="str">
        <f t="shared" si="1"/>
        <v/>
      </c>
      <c r="X64" s="178" t="str">
        <f t="shared" si="2"/>
        <v/>
      </c>
      <c r="Y64" s="178" t="str">
        <f t="shared" si="3"/>
        <v/>
      </c>
    </row>
    <row r="65" spans="1:25" ht="21.75" customHeight="1">
      <c r="A65" s="176">
        <f t="shared" si="5"/>
        <v>58</v>
      </c>
      <c r="B65" s="215">
        <v>2</v>
      </c>
      <c r="C65" s="216"/>
      <c r="D65" s="136" t="s">
        <v>568</v>
      </c>
      <c r="E65" s="123">
        <v>450000</v>
      </c>
      <c r="F65" s="217" t="s">
        <v>1659</v>
      </c>
      <c r="G65" s="218">
        <v>1</v>
      </c>
      <c r="H65" s="219">
        <v>1</v>
      </c>
      <c r="I65" s="219">
        <v>0</v>
      </c>
      <c r="J65" s="219">
        <v>1</v>
      </c>
      <c r="K65" s="219">
        <v>0</v>
      </c>
      <c r="L65" s="218">
        <v>1</v>
      </c>
      <c r="M65" s="219">
        <v>1</v>
      </c>
      <c r="N65" s="220">
        <v>1</v>
      </c>
      <c r="O65" s="218">
        <v>0</v>
      </c>
      <c r="P65" s="219">
        <v>1</v>
      </c>
      <c r="Q65" s="221">
        <v>1</v>
      </c>
      <c r="R65" s="223">
        <v>1</v>
      </c>
      <c r="S65" s="221">
        <v>1</v>
      </c>
      <c r="T65" s="224">
        <v>1</v>
      </c>
      <c r="U65" s="225" t="s">
        <v>569</v>
      </c>
      <c r="V65" s="178" t="str">
        <f t="shared" si="0"/>
        <v>ü</v>
      </c>
      <c r="W65" s="178" t="str">
        <f t="shared" si="1"/>
        <v/>
      </c>
      <c r="X65" s="178" t="str">
        <f t="shared" si="2"/>
        <v/>
      </c>
      <c r="Y65" s="178" t="str">
        <f t="shared" si="3"/>
        <v/>
      </c>
    </row>
    <row r="66" spans="1:25" ht="21.75" customHeight="1">
      <c r="A66" s="176">
        <f t="shared" si="5"/>
        <v>59</v>
      </c>
      <c r="B66" s="215">
        <v>2</v>
      </c>
      <c r="C66" s="216"/>
      <c r="D66" s="139" t="s">
        <v>570</v>
      </c>
      <c r="E66" s="121">
        <v>5000000</v>
      </c>
      <c r="F66" s="217" t="s">
        <v>1657</v>
      </c>
      <c r="G66" s="218">
        <v>1</v>
      </c>
      <c r="H66" s="219">
        <v>1</v>
      </c>
      <c r="I66" s="219">
        <v>0</v>
      </c>
      <c r="J66" s="219">
        <v>0</v>
      </c>
      <c r="K66" s="219">
        <v>0</v>
      </c>
      <c r="L66" s="218">
        <v>1</v>
      </c>
      <c r="M66" s="219">
        <v>1</v>
      </c>
      <c r="N66" s="220">
        <v>1</v>
      </c>
      <c r="O66" s="218">
        <v>0</v>
      </c>
      <c r="P66" s="219">
        <v>1</v>
      </c>
      <c r="Q66" s="221">
        <v>1</v>
      </c>
      <c r="R66" s="223">
        <v>1</v>
      </c>
      <c r="S66" s="221">
        <v>1</v>
      </c>
      <c r="T66" s="224">
        <v>1</v>
      </c>
      <c r="U66" s="254" t="s">
        <v>184</v>
      </c>
      <c r="V66" s="178" t="str">
        <f t="shared" si="0"/>
        <v/>
      </c>
      <c r="W66" s="178" t="str">
        <f t="shared" si="1"/>
        <v>ü</v>
      </c>
      <c r="X66" s="178" t="str">
        <f t="shared" si="2"/>
        <v/>
      </c>
      <c r="Y66" s="178" t="str">
        <f t="shared" si="3"/>
        <v/>
      </c>
    </row>
    <row r="67" spans="1:25" ht="21.75" customHeight="1">
      <c r="A67" s="176">
        <f t="shared" si="5"/>
        <v>60</v>
      </c>
      <c r="B67" s="215">
        <v>2</v>
      </c>
      <c r="C67" s="216"/>
      <c r="D67" s="120" t="s">
        <v>571</v>
      </c>
      <c r="E67" s="127">
        <v>9600000</v>
      </c>
      <c r="F67" s="176" t="s">
        <v>1657</v>
      </c>
      <c r="G67" s="226">
        <v>1</v>
      </c>
      <c r="H67" s="227">
        <v>1</v>
      </c>
      <c r="I67" s="227">
        <v>0</v>
      </c>
      <c r="J67" s="227">
        <v>0</v>
      </c>
      <c r="K67" s="227">
        <v>0</v>
      </c>
      <c r="L67" s="226">
        <v>1</v>
      </c>
      <c r="M67" s="227">
        <v>1</v>
      </c>
      <c r="N67" s="228">
        <v>1</v>
      </c>
      <c r="O67" s="226">
        <v>0</v>
      </c>
      <c r="P67" s="227">
        <v>1</v>
      </c>
      <c r="Q67" s="229">
        <v>1</v>
      </c>
      <c r="R67" s="231">
        <v>1</v>
      </c>
      <c r="S67" s="229">
        <v>1</v>
      </c>
      <c r="T67" s="232">
        <v>1</v>
      </c>
      <c r="U67" s="144" t="s">
        <v>572</v>
      </c>
      <c r="V67" s="178" t="str">
        <f t="shared" si="0"/>
        <v/>
      </c>
      <c r="W67" s="178" t="str">
        <f t="shared" si="1"/>
        <v>ü</v>
      </c>
      <c r="X67" s="178" t="str">
        <f t="shared" si="2"/>
        <v/>
      </c>
      <c r="Y67" s="178" t="str">
        <f t="shared" si="3"/>
        <v/>
      </c>
    </row>
    <row r="68" spans="1:25" ht="21.75" customHeight="1">
      <c r="A68" s="176">
        <f t="shared" si="5"/>
        <v>61</v>
      </c>
      <c r="B68" s="215">
        <v>2</v>
      </c>
      <c r="C68" s="216"/>
      <c r="D68" s="131" t="s">
        <v>842</v>
      </c>
      <c r="E68" s="132">
        <v>3506000</v>
      </c>
      <c r="F68" s="217" t="s">
        <v>1657</v>
      </c>
      <c r="G68" s="218">
        <v>1</v>
      </c>
      <c r="H68" s="219">
        <v>1</v>
      </c>
      <c r="I68" s="219">
        <v>0</v>
      </c>
      <c r="J68" s="219">
        <v>0</v>
      </c>
      <c r="K68" s="219">
        <v>0</v>
      </c>
      <c r="L68" s="218">
        <v>1</v>
      </c>
      <c r="M68" s="219">
        <v>1</v>
      </c>
      <c r="N68" s="220">
        <v>1</v>
      </c>
      <c r="O68" s="218">
        <v>0</v>
      </c>
      <c r="P68" s="219">
        <v>1</v>
      </c>
      <c r="Q68" s="221">
        <v>1</v>
      </c>
      <c r="R68" s="223">
        <v>1</v>
      </c>
      <c r="S68" s="221">
        <v>1</v>
      </c>
      <c r="T68" s="224">
        <v>1</v>
      </c>
      <c r="U68" s="254" t="s">
        <v>184</v>
      </c>
      <c r="V68" s="178" t="str">
        <f t="shared" si="0"/>
        <v/>
      </c>
      <c r="W68" s="178" t="str">
        <f t="shared" si="1"/>
        <v>ü</v>
      </c>
      <c r="X68" s="178" t="str">
        <f t="shared" si="2"/>
        <v/>
      </c>
      <c r="Y68" s="178" t="str">
        <f t="shared" si="3"/>
        <v/>
      </c>
    </row>
    <row r="69" spans="1:25" ht="21.75" customHeight="1">
      <c r="A69" s="176">
        <f t="shared" si="5"/>
        <v>62</v>
      </c>
      <c r="B69" s="215">
        <v>2</v>
      </c>
      <c r="C69" s="216"/>
      <c r="D69" s="131" t="s">
        <v>843</v>
      </c>
      <c r="E69" s="132">
        <v>4771000</v>
      </c>
      <c r="F69" s="217" t="s">
        <v>1659</v>
      </c>
      <c r="G69" s="218">
        <v>1</v>
      </c>
      <c r="H69" s="219">
        <v>1</v>
      </c>
      <c r="I69" s="219">
        <v>0</v>
      </c>
      <c r="J69" s="219">
        <v>0</v>
      </c>
      <c r="K69" s="219">
        <v>0</v>
      </c>
      <c r="L69" s="218">
        <v>1</v>
      </c>
      <c r="M69" s="219">
        <v>1</v>
      </c>
      <c r="N69" s="220">
        <v>1</v>
      </c>
      <c r="O69" s="218">
        <v>0</v>
      </c>
      <c r="P69" s="219">
        <v>1</v>
      </c>
      <c r="Q69" s="221">
        <v>1</v>
      </c>
      <c r="R69" s="223">
        <v>1</v>
      </c>
      <c r="S69" s="221">
        <v>1</v>
      </c>
      <c r="T69" s="224">
        <v>1</v>
      </c>
      <c r="U69" s="225" t="s">
        <v>1351</v>
      </c>
      <c r="V69" s="178" t="str">
        <f t="shared" si="0"/>
        <v>ü</v>
      </c>
      <c r="W69" s="178" t="str">
        <f t="shared" si="1"/>
        <v/>
      </c>
      <c r="X69" s="178" t="str">
        <f t="shared" si="2"/>
        <v/>
      </c>
      <c r="Y69" s="178" t="str">
        <f t="shared" si="3"/>
        <v/>
      </c>
    </row>
    <row r="70" spans="1:25" ht="21.75" customHeight="1">
      <c r="A70" s="176">
        <f t="shared" si="5"/>
        <v>63</v>
      </c>
      <c r="B70" s="215">
        <v>2</v>
      </c>
      <c r="C70" s="216"/>
      <c r="D70" s="134" t="s">
        <v>844</v>
      </c>
      <c r="E70" s="135">
        <v>40000</v>
      </c>
      <c r="F70" s="217" t="s">
        <v>380</v>
      </c>
      <c r="G70" s="218">
        <v>1</v>
      </c>
      <c r="H70" s="219">
        <v>1</v>
      </c>
      <c r="I70" s="219">
        <v>0</v>
      </c>
      <c r="J70" s="219">
        <v>0</v>
      </c>
      <c r="K70" s="219">
        <v>0</v>
      </c>
      <c r="L70" s="218">
        <v>1</v>
      </c>
      <c r="M70" s="219">
        <v>1</v>
      </c>
      <c r="N70" s="220">
        <v>1</v>
      </c>
      <c r="O70" s="218">
        <v>0</v>
      </c>
      <c r="P70" s="219">
        <v>1</v>
      </c>
      <c r="Q70" s="221">
        <v>1</v>
      </c>
      <c r="R70" s="223">
        <v>0</v>
      </c>
      <c r="S70" s="221">
        <v>0</v>
      </c>
      <c r="T70" s="224">
        <v>0</v>
      </c>
      <c r="U70" s="104" t="s">
        <v>381</v>
      </c>
      <c r="V70" s="178" t="str">
        <f t="shared" si="0"/>
        <v/>
      </c>
      <c r="W70" s="178" t="str">
        <f t="shared" si="1"/>
        <v/>
      </c>
      <c r="X70" s="178" t="str">
        <f t="shared" si="2"/>
        <v>ü</v>
      </c>
      <c r="Y70" s="178" t="str">
        <f t="shared" si="3"/>
        <v/>
      </c>
    </row>
    <row r="71" spans="1:25" ht="21.75" customHeight="1">
      <c r="A71" s="176">
        <f t="shared" si="5"/>
        <v>64</v>
      </c>
      <c r="B71" s="215">
        <v>2</v>
      </c>
      <c r="C71" s="216"/>
      <c r="D71" s="134" t="s">
        <v>845</v>
      </c>
      <c r="E71" s="135">
        <v>30000</v>
      </c>
      <c r="F71" s="217" t="s">
        <v>1658</v>
      </c>
      <c r="G71" s="218">
        <v>0</v>
      </c>
      <c r="H71" s="219">
        <v>0</v>
      </c>
      <c r="I71" s="219">
        <v>0</v>
      </c>
      <c r="J71" s="219">
        <v>0</v>
      </c>
      <c r="K71" s="220">
        <v>0</v>
      </c>
      <c r="L71" s="218">
        <v>0</v>
      </c>
      <c r="M71" s="219">
        <v>0</v>
      </c>
      <c r="N71" s="220">
        <v>0</v>
      </c>
      <c r="O71" s="218">
        <v>0</v>
      </c>
      <c r="P71" s="219">
        <v>0</v>
      </c>
      <c r="Q71" s="220">
        <v>0</v>
      </c>
      <c r="R71" s="218">
        <v>0</v>
      </c>
      <c r="S71" s="221">
        <v>0</v>
      </c>
      <c r="T71" s="217">
        <v>0</v>
      </c>
      <c r="U71" s="225" t="s">
        <v>846</v>
      </c>
      <c r="V71" s="178" t="str">
        <f t="shared" si="0"/>
        <v/>
      </c>
      <c r="W71" s="178" t="str">
        <f t="shared" si="1"/>
        <v/>
      </c>
      <c r="X71" s="178" t="str">
        <f t="shared" si="2"/>
        <v/>
      </c>
      <c r="Y71" s="178" t="str">
        <f t="shared" si="3"/>
        <v>ü</v>
      </c>
    </row>
    <row r="72" spans="1:25" ht="21.75" customHeight="1">
      <c r="A72" s="176">
        <f t="shared" si="5"/>
        <v>65</v>
      </c>
      <c r="B72" s="215">
        <v>2</v>
      </c>
      <c r="C72" s="216"/>
      <c r="D72" s="134" t="s">
        <v>847</v>
      </c>
      <c r="E72" s="135">
        <v>560000</v>
      </c>
      <c r="F72" s="217" t="s">
        <v>1658</v>
      </c>
      <c r="G72" s="218">
        <v>1</v>
      </c>
      <c r="H72" s="219">
        <v>0</v>
      </c>
      <c r="I72" s="219">
        <v>0</v>
      </c>
      <c r="J72" s="219">
        <v>0</v>
      </c>
      <c r="K72" s="220">
        <v>0</v>
      </c>
      <c r="L72" s="218">
        <v>1</v>
      </c>
      <c r="M72" s="219">
        <v>1</v>
      </c>
      <c r="N72" s="220">
        <v>0</v>
      </c>
      <c r="O72" s="218">
        <v>0</v>
      </c>
      <c r="P72" s="219">
        <v>1</v>
      </c>
      <c r="Q72" s="220">
        <v>1</v>
      </c>
      <c r="R72" s="218">
        <v>1</v>
      </c>
      <c r="S72" s="221">
        <v>0</v>
      </c>
      <c r="T72" s="217">
        <v>0</v>
      </c>
      <c r="U72" s="225" t="s">
        <v>848</v>
      </c>
      <c r="V72" s="178" t="str">
        <f t="shared" ref="V72:V135" si="6">IF($F72="Y",$Z$4,"")</f>
        <v/>
      </c>
      <c r="W72" s="178" t="str">
        <f t="shared" ref="W72:W135" si="7">IF(F72="F",$Z$4,"")</f>
        <v/>
      </c>
      <c r="X72" s="178" t="str">
        <f t="shared" ref="X72:X135" si="8">IF(F72="L",$Z$4,"")</f>
        <v/>
      </c>
      <c r="Y72" s="178" t="str">
        <f t="shared" ref="Y72:Y135" si="9">IF(F72="N",$Z$4,"")</f>
        <v>ü</v>
      </c>
    </row>
    <row r="73" spans="1:25" ht="21.75" customHeight="1">
      <c r="A73" s="176">
        <f t="shared" ref="A73:A104" si="10">A72+1</f>
        <v>66</v>
      </c>
      <c r="B73" s="215">
        <v>2</v>
      </c>
      <c r="C73" s="216"/>
      <c r="D73" s="140" t="s">
        <v>217</v>
      </c>
      <c r="E73" s="138">
        <v>350000</v>
      </c>
      <c r="F73" s="217" t="s">
        <v>1657</v>
      </c>
      <c r="G73" s="218">
        <v>1</v>
      </c>
      <c r="H73" s="219">
        <v>1</v>
      </c>
      <c r="I73" s="219">
        <v>0</v>
      </c>
      <c r="J73" s="219">
        <v>0</v>
      </c>
      <c r="K73" s="220">
        <v>0</v>
      </c>
      <c r="L73" s="218">
        <v>1</v>
      </c>
      <c r="M73" s="219">
        <v>1</v>
      </c>
      <c r="N73" s="220">
        <v>0</v>
      </c>
      <c r="O73" s="218">
        <v>0</v>
      </c>
      <c r="P73" s="219">
        <v>1</v>
      </c>
      <c r="Q73" s="220">
        <v>0</v>
      </c>
      <c r="R73" s="218">
        <v>1</v>
      </c>
      <c r="S73" s="221">
        <v>1</v>
      </c>
      <c r="T73" s="217">
        <v>0</v>
      </c>
      <c r="U73" s="222" t="s">
        <v>218</v>
      </c>
      <c r="V73" s="178" t="str">
        <f t="shared" si="6"/>
        <v/>
      </c>
      <c r="W73" s="178" t="str">
        <f t="shared" si="7"/>
        <v>ü</v>
      </c>
      <c r="X73" s="178" t="str">
        <f t="shared" si="8"/>
        <v/>
      </c>
      <c r="Y73" s="178" t="str">
        <f t="shared" si="9"/>
        <v/>
      </c>
    </row>
    <row r="74" spans="1:25" ht="21.75" customHeight="1">
      <c r="A74" s="176">
        <f t="shared" si="10"/>
        <v>67</v>
      </c>
      <c r="B74" s="215">
        <v>2</v>
      </c>
      <c r="C74" s="216"/>
      <c r="D74" s="136" t="s">
        <v>219</v>
      </c>
      <c r="E74" s="121">
        <v>360000</v>
      </c>
      <c r="F74" s="217" t="s">
        <v>1658</v>
      </c>
      <c r="G74" s="218">
        <v>0</v>
      </c>
      <c r="H74" s="219">
        <v>0</v>
      </c>
      <c r="I74" s="219">
        <v>0</v>
      </c>
      <c r="J74" s="219">
        <v>0</v>
      </c>
      <c r="K74" s="220">
        <v>0</v>
      </c>
      <c r="L74" s="218">
        <v>1</v>
      </c>
      <c r="M74" s="219">
        <v>1</v>
      </c>
      <c r="N74" s="220">
        <v>0</v>
      </c>
      <c r="O74" s="218">
        <v>0</v>
      </c>
      <c r="P74" s="219">
        <v>1</v>
      </c>
      <c r="Q74" s="220">
        <v>1</v>
      </c>
      <c r="R74" s="218">
        <v>0</v>
      </c>
      <c r="S74" s="221">
        <v>0</v>
      </c>
      <c r="T74" s="217">
        <v>0</v>
      </c>
      <c r="U74" s="225" t="s">
        <v>1655</v>
      </c>
      <c r="V74" s="178" t="str">
        <f t="shared" si="6"/>
        <v/>
      </c>
      <c r="W74" s="178" t="str">
        <f t="shared" si="7"/>
        <v/>
      </c>
      <c r="X74" s="178" t="str">
        <f t="shared" si="8"/>
        <v/>
      </c>
      <c r="Y74" s="178" t="str">
        <f t="shared" si="9"/>
        <v>ü</v>
      </c>
    </row>
    <row r="75" spans="1:25" ht="21.75" customHeight="1">
      <c r="A75" s="176">
        <f t="shared" si="10"/>
        <v>68</v>
      </c>
      <c r="B75" s="215">
        <v>2</v>
      </c>
      <c r="C75" s="216"/>
      <c r="D75" s="136" t="s">
        <v>220</v>
      </c>
      <c r="E75" s="141">
        <v>3175300</v>
      </c>
      <c r="F75" s="217" t="s">
        <v>1657</v>
      </c>
      <c r="G75" s="218">
        <v>1</v>
      </c>
      <c r="H75" s="219">
        <v>0</v>
      </c>
      <c r="I75" s="219">
        <v>0</v>
      </c>
      <c r="J75" s="219">
        <v>0</v>
      </c>
      <c r="K75" s="220">
        <v>0</v>
      </c>
      <c r="L75" s="218">
        <v>1</v>
      </c>
      <c r="M75" s="219">
        <v>1</v>
      </c>
      <c r="N75" s="220">
        <v>0</v>
      </c>
      <c r="O75" s="218">
        <v>0</v>
      </c>
      <c r="P75" s="219">
        <v>1</v>
      </c>
      <c r="Q75" s="220">
        <v>1</v>
      </c>
      <c r="R75" s="218">
        <v>1</v>
      </c>
      <c r="S75" s="221">
        <v>1</v>
      </c>
      <c r="T75" s="217">
        <v>0</v>
      </c>
      <c r="U75" s="222" t="s">
        <v>1162</v>
      </c>
      <c r="V75" s="178" t="str">
        <f t="shared" si="6"/>
        <v/>
      </c>
      <c r="W75" s="178" t="str">
        <f t="shared" si="7"/>
        <v>ü</v>
      </c>
      <c r="X75" s="178" t="str">
        <f t="shared" si="8"/>
        <v/>
      </c>
      <c r="Y75" s="178" t="str">
        <f t="shared" si="9"/>
        <v/>
      </c>
    </row>
    <row r="76" spans="1:25" ht="21.75" customHeight="1">
      <c r="A76" s="176">
        <f t="shared" si="10"/>
        <v>69</v>
      </c>
      <c r="B76" s="215">
        <v>2</v>
      </c>
      <c r="C76" s="216"/>
      <c r="D76" s="120" t="s">
        <v>221</v>
      </c>
      <c r="E76" s="142">
        <v>500000</v>
      </c>
      <c r="F76" s="217" t="s">
        <v>1658</v>
      </c>
      <c r="G76" s="218">
        <v>1</v>
      </c>
      <c r="H76" s="219">
        <v>0</v>
      </c>
      <c r="I76" s="219">
        <v>0</v>
      </c>
      <c r="J76" s="219">
        <v>0</v>
      </c>
      <c r="K76" s="220">
        <v>0</v>
      </c>
      <c r="L76" s="218">
        <v>1</v>
      </c>
      <c r="M76" s="219">
        <v>1</v>
      </c>
      <c r="N76" s="220">
        <v>0</v>
      </c>
      <c r="O76" s="218">
        <v>0</v>
      </c>
      <c r="P76" s="219">
        <v>1</v>
      </c>
      <c r="Q76" s="220">
        <v>1</v>
      </c>
      <c r="R76" s="218">
        <v>0</v>
      </c>
      <c r="S76" s="221">
        <v>0</v>
      </c>
      <c r="T76" s="217">
        <v>0</v>
      </c>
      <c r="U76" s="225" t="s">
        <v>222</v>
      </c>
      <c r="V76" s="178" t="str">
        <f t="shared" si="6"/>
        <v/>
      </c>
      <c r="W76" s="178" t="str">
        <f t="shared" si="7"/>
        <v/>
      </c>
      <c r="X76" s="178" t="str">
        <f t="shared" si="8"/>
        <v/>
      </c>
      <c r="Y76" s="178" t="str">
        <f t="shared" si="9"/>
        <v>ü</v>
      </c>
    </row>
    <row r="77" spans="1:25" ht="21.75" customHeight="1">
      <c r="A77" s="176">
        <f t="shared" si="10"/>
        <v>70</v>
      </c>
      <c r="B77" s="215">
        <v>2</v>
      </c>
      <c r="C77" s="216"/>
      <c r="D77" s="131" t="s">
        <v>223</v>
      </c>
      <c r="E77" s="132">
        <v>7000000</v>
      </c>
      <c r="F77" s="217" t="s">
        <v>1658</v>
      </c>
      <c r="G77" s="218">
        <v>0</v>
      </c>
      <c r="H77" s="219">
        <v>0</v>
      </c>
      <c r="I77" s="219">
        <v>0</v>
      </c>
      <c r="J77" s="219">
        <v>0</v>
      </c>
      <c r="K77" s="220">
        <v>0</v>
      </c>
      <c r="L77" s="218">
        <v>1</v>
      </c>
      <c r="M77" s="219">
        <v>1</v>
      </c>
      <c r="N77" s="220">
        <v>1</v>
      </c>
      <c r="O77" s="218">
        <v>0</v>
      </c>
      <c r="P77" s="219">
        <v>1</v>
      </c>
      <c r="Q77" s="220">
        <v>1</v>
      </c>
      <c r="R77" s="218">
        <v>0</v>
      </c>
      <c r="S77" s="221">
        <v>0</v>
      </c>
      <c r="T77" s="217">
        <v>0</v>
      </c>
      <c r="U77" s="225" t="s">
        <v>1655</v>
      </c>
      <c r="V77" s="178" t="str">
        <f t="shared" si="6"/>
        <v/>
      </c>
      <c r="W77" s="178" t="str">
        <f t="shared" si="7"/>
        <v/>
      </c>
      <c r="X77" s="178" t="str">
        <f t="shared" si="8"/>
        <v/>
      </c>
      <c r="Y77" s="178" t="str">
        <f t="shared" si="9"/>
        <v>ü</v>
      </c>
    </row>
    <row r="78" spans="1:25" ht="21.75" customHeight="1">
      <c r="A78" s="176">
        <f t="shared" si="10"/>
        <v>71</v>
      </c>
      <c r="B78" s="215">
        <v>2</v>
      </c>
      <c r="C78" s="216"/>
      <c r="D78" s="131" t="s">
        <v>224</v>
      </c>
      <c r="E78" s="132">
        <v>1675000</v>
      </c>
      <c r="F78" s="217" t="s">
        <v>1658</v>
      </c>
      <c r="G78" s="218">
        <v>1</v>
      </c>
      <c r="H78" s="219">
        <v>0</v>
      </c>
      <c r="I78" s="219">
        <v>0</v>
      </c>
      <c r="J78" s="219">
        <v>0</v>
      </c>
      <c r="K78" s="220">
        <v>0</v>
      </c>
      <c r="L78" s="218">
        <v>1</v>
      </c>
      <c r="M78" s="219">
        <v>1</v>
      </c>
      <c r="N78" s="220">
        <v>1</v>
      </c>
      <c r="O78" s="218">
        <v>0</v>
      </c>
      <c r="P78" s="219">
        <v>1</v>
      </c>
      <c r="Q78" s="220">
        <v>1</v>
      </c>
      <c r="R78" s="218">
        <v>0</v>
      </c>
      <c r="S78" s="221">
        <v>0</v>
      </c>
      <c r="T78" s="217">
        <v>0</v>
      </c>
      <c r="U78" s="225" t="s">
        <v>225</v>
      </c>
      <c r="V78" s="178" t="str">
        <f t="shared" si="6"/>
        <v/>
      </c>
      <c r="W78" s="178" t="str">
        <f t="shared" si="7"/>
        <v/>
      </c>
      <c r="X78" s="178" t="str">
        <f t="shared" si="8"/>
        <v/>
      </c>
      <c r="Y78" s="178" t="str">
        <f t="shared" si="9"/>
        <v>ü</v>
      </c>
    </row>
    <row r="79" spans="1:25" ht="21.75" customHeight="1">
      <c r="A79" s="176">
        <f t="shared" si="10"/>
        <v>72</v>
      </c>
      <c r="B79" s="215">
        <v>2</v>
      </c>
      <c r="C79" s="216"/>
      <c r="D79" s="131" t="s">
        <v>226</v>
      </c>
      <c r="E79" s="132">
        <v>1688000</v>
      </c>
      <c r="F79" s="217" t="s">
        <v>1658</v>
      </c>
      <c r="G79" s="218">
        <v>1</v>
      </c>
      <c r="H79" s="219">
        <v>0</v>
      </c>
      <c r="I79" s="219">
        <v>0</v>
      </c>
      <c r="J79" s="219">
        <v>0</v>
      </c>
      <c r="K79" s="220">
        <v>0</v>
      </c>
      <c r="L79" s="218">
        <v>1</v>
      </c>
      <c r="M79" s="219">
        <v>1</v>
      </c>
      <c r="N79" s="220">
        <v>1</v>
      </c>
      <c r="O79" s="218">
        <v>0</v>
      </c>
      <c r="P79" s="219">
        <v>1</v>
      </c>
      <c r="Q79" s="220">
        <v>1</v>
      </c>
      <c r="R79" s="218">
        <v>0</v>
      </c>
      <c r="S79" s="221">
        <v>0</v>
      </c>
      <c r="T79" s="217">
        <v>0</v>
      </c>
      <c r="U79" s="225" t="s">
        <v>1655</v>
      </c>
      <c r="V79" s="178" t="str">
        <f t="shared" si="6"/>
        <v/>
      </c>
      <c r="W79" s="178" t="str">
        <f t="shared" si="7"/>
        <v/>
      </c>
      <c r="X79" s="178" t="str">
        <f t="shared" si="8"/>
        <v/>
      </c>
      <c r="Y79" s="178" t="str">
        <f t="shared" si="9"/>
        <v>ü</v>
      </c>
    </row>
    <row r="80" spans="1:25" ht="21.75" customHeight="1">
      <c r="A80" s="176">
        <f t="shared" si="10"/>
        <v>73</v>
      </c>
      <c r="B80" s="215">
        <v>2</v>
      </c>
      <c r="C80" s="216"/>
      <c r="D80" s="131" t="s">
        <v>227</v>
      </c>
      <c r="E80" s="132">
        <v>335800</v>
      </c>
      <c r="F80" s="217" t="s">
        <v>1658</v>
      </c>
      <c r="G80" s="218">
        <v>1</v>
      </c>
      <c r="H80" s="219">
        <v>0</v>
      </c>
      <c r="I80" s="219">
        <v>0</v>
      </c>
      <c r="J80" s="219">
        <v>0</v>
      </c>
      <c r="K80" s="220">
        <v>0</v>
      </c>
      <c r="L80" s="218">
        <v>1</v>
      </c>
      <c r="M80" s="219">
        <v>1</v>
      </c>
      <c r="N80" s="220">
        <v>0</v>
      </c>
      <c r="O80" s="218">
        <v>0</v>
      </c>
      <c r="P80" s="219">
        <v>1</v>
      </c>
      <c r="Q80" s="220">
        <v>1</v>
      </c>
      <c r="R80" s="218">
        <v>1</v>
      </c>
      <c r="S80" s="221">
        <v>1</v>
      </c>
      <c r="T80" s="217">
        <v>0</v>
      </c>
      <c r="U80" s="225" t="s">
        <v>1655</v>
      </c>
      <c r="V80" s="178" t="str">
        <f t="shared" si="6"/>
        <v/>
      </c>
      <c r="W80" s="178" t="str">
        <f t="shared" si="7"/>
        <v/>
      </c>
      <c r="X80" s="178" t="str">
        <f t="shared" si="8"/>
        <v/>
      </c>
      <c r="Y80" s="178" t="str">
        <f t="shared" si="9"/>
        <v>ü</v>
      </c>
    </row>
    <row r="81" spans="1:25" ht="21.75" customHeight="1">
      <c r="A81" s="176">
        <f t="shared" si="10"/>
        <v>74</v>
      </c>
      <c r="B81" s="215">
        <v>2</v>
      </c>
      <c r="C81" s="216"/>
      <c r="D81" s="134" t="s">
        <v>228</v>
      </c>
      <c r="E81" s="135">
        <v>457000</v>
      </c>
      <c r="F81" s="217" t="s">
        <v>1658</v>
      </c>
      <c r="G81" s="218">
        <v>1</v>
      </c>
      <c r="H81" s="219">
        <v>0</v>
      </c>
      <c r="I81" s="219">
        <v>0</v>
      </c>
      <c r="J81" s="219">
        <v>0</v>
      </c>
      <c r="K81" s="220">
        <v>0</v>
      </c>
      <c r="L81" s="218">
        <v>1</v>
      </c>
      <c r="M81" s="219">
        <v>1</v>
      </c>
      <c r="N81" s="220">
        <v>0</v>
      </c>
      <c r="O81" s="218">
        <v>0</v>
      </c>
      <c r="P81" s="219">
        <v>1</v>
      </c>
      <c r="Q81" s="220">
        <v>1</v>
      </c>
      <c r="R81" s="218">
        <v>0</v>
      </c>
      <c r="S81" s="221">
        <v>0</v>
      </c>
      <c r="T81" s="217">
        <v>0</v>
      </c>
      <c r="U81" s="225" t="s">
        <v>1655</v>
      </c>
      <c r="V81" s="178" t="str">
        <f t="shared" si="6"/>
        <v/>
      </c>
      <c r="W81" s="178" t="str">
        <f t="shared" si="7"/>
        <v/>
      </c>
      <c r="X81" s="178" t="str">
        <f t="shared" si="8"/>
        <v/>
      </c>
      <c r="Y81" s="178" t="str">
        <f t="shared" si="9"/>
        <v>ü</v>
      </c>
    </row>
    <row r="82" spans="1:25" ht="42.75">
      <c r="A82" s="176">
        <f t="shared" si="10"/>
        <v>75</v>
      </c>
      <c r="B82" s="215">
        <v>3</v>
      </c>
      <c r="C82" s="105" t="s">
        <v>229</v>
      </c>
      <c r="D82" s="120" t="s">
        <v>230</v>
      </c>
      <c r="E82" s="123">
        <v>275000</v>
      </c>
      <c r="F82" s="217" t="s">
        <v>380</v>
      </c>
      <c r="G82" s="218">
        <v>1</v>
      </c>
      <c r="H82" s="219">
        <v>1</v>
      </c>
      <c r="I82" s="219">
        <v>0</v>
      </c>
      <c r="J82" s="219">
        <v>0</v>
      </c>
      <c r="K82" s="219">
        <v>0</v>
      </c>
      <c r="L82" s="218">
        <v>1</v>
      </c>
      <c r="M82" s="219">
        <v>1</v>
      </c>
      <c r="N82" s="220">
        <v>1</v>
      </c>
      <c r="O82" s="218">
        <v>0</v>
      </c>
      <c r="P82" s="219">
        <v>1</v>
      </c>
      <c r="Q82" s="221">
        <v>1</v>
      </c>
      <c r="R82" s="223">
        <v>1</v>
      </c>
      <c r="S82" s="221">
        <v>1</v>
      </c>
      <c r="T82" s="224">
        <v>1</v>
      </c>
      <c r="U82" s="104" t="s">
        <v>381</v>
      </c>
      <c r="V82" s="178" t="str">
        <f t="shared" si="6"/>
        <v/>
      </c>
      <c r="W82" s="178" t="str">
        <f t="shared" si="7"/>
        <v/>
      </c>
      <c r="X82" s="178" t="str">
        <f t="shared" si="8"/>
        <v>ü</v>
      </c>
      <c r="Y82" s="178" t="str">
        <f t="shared" si="9"/>
        <v/>
      </c>
    </row>
    <row r="83" spans="1:25" ht="21.75" customHeight="1">
      <c r="A83" s="176">
        <f t="shared" si="10"/>
        <v>76</v>
      </c>
      <c r="B83" s="215">
        <v>3</v>
      </c>
      <c r="C83" s="216"/>
      <c r="D83" s="134" t="s">
        <v>231</v>
      </c>
      <c r="E83" s="135">
        <v>102000</v>
      </c>
      <c r="F83" s="217" t="s">
        <v>1658</v>
      </c>
      <c r="G83" s="218">
        <v>0</v>
      </c>
      <c r="H83" s="219">
        <v>0</v>
      </c>
      <c r="I83" s="219">
        <v>0</v>
      </c>
      <c r="J83" s="219">
        <v>0</v>
      </c>
      <c r="K83" s="220">
        <v>0</v>
      </c>
      <c r="L83" s="218">
        <v>1</v>
      </c>
      <c r="M83" s="219">
        <v>0</v>
      </c>
      <c r="N83" s="220">
        <v>0</v>
      </c>
      <c r="O83" s="218">
        <v>0</v>
      </c>
      <c r="P83" s="219">
        <v>0</v>
      </c>
      <c r="Q83" s="220">
        <v>1</v>
      </c>
      <c r="R83" s="218">
        <v>0</v>
      </c>
      <c r="S83" s="221">
        <v>0</v>
      </c>
      <c r="T83" s="217">
        <v>0</v>
      </c>
      <c r="U83" s="225" t="s">
        <v>232</v>
      </c>
      <c r="V83" s="178" t="str">
        <f t="shared" si="6"/>
        <v/>
      </c>
      <c r="W83" s="178" t="str">
        <f t="shared" si="7"/>
        <v/>
      </c>
      <c r="X83" s="178" t="str">
        <f t="shared" si="8"/>
        <v/>
      </c>
      <c r="Y83" s="178" t="str">
        <f t="shared" si="9"/>
        <v>ü</v>
      </c>
    </row>
    <row r="84" spans="1:25" ht="21.75" customHeight="1">
      <c r="A84" s="176">
        <f t="shared" si="10"/>
        <v>77</v>
      </c>
      <c r="B84" s="215">
        <v>3</v>
      </c>
      <c r="C84" s="216"/>
      <c r="D84" s="134" t="s">
        <v>233</v>
      </c>
      <c r="E84" s="135">
        <v>24000</v>
      </c>
      <c r="F84" s="217" t="s">
        <v>1657</v>
      </c>
      <c r="G84" s="218">
        <v>0</v>
      </c>
      <c r="H84" s="219">
        <v>0</v>
      </c>
      <c r="I84" s="219">
        <v>0</v>
      </c>
      <c r="J84" s="219">
        <v>0</v>
      </c>
      <c r="K84" s="220">
        <v>0</v>
      </c>
      <c r="L84" s="218">
        <v>0</v>
      </c>
      <c r="M84" s="219">
        <v>0</v>
      </c>
      <c r="N84" s="220">
        <v>0</v>
      </c>
      <c r="O84" s="218">
        <v>0</v>
      </c>
      <c r="P84" s="219">
        <v>0</v>
      </c>
      <c r="Q84" s="220">
        <v>0</v>
      </c>
      <c r="R84" s="218">
        <v>1</v>
      </c>
      <c r="S84" s="221">
        <v>1</v>
      </c>
      <c r="T84" s="217">
        <v>0</v>
      </c>
      <c r="U84" s="222" t="s">
        <v>1162</v>
      </c>
      <c r="V84" s="178" t="str">
        <f t="shared" si="6"/>
        <v/>
      </c>
      <c r="W84" s="178" t="str">
        <f t="shared" si="7"/>
        <v>ü</v>
      </c>
      <c r="X84" s="178" t="str">
        <f t="shared" si="8"/>
        <v/>
      </c>
      <c r="Y84" s="178" t="str">
        <f t="shared" si="9"/>
        <v/>
      </c>
    </row>
    <row r="85" spans="1:25" ht="21.75" customHeight="1">
      <c r="A85" s="176">
        <f t="shared" si="10"/>
        <v>78</v>
      </c>
      <c r="B85" s="215">
        <v>3</v>
      </c>
      <c r="C85" s="216"/>
      <c r="D85" s="134" t="s">
        <v>234</v>
      </c>
      <c r="E85" s="135">
        <v>150000</v>
      </c>
      <c r="F85" s="217" t="s">
        <v>1657</v>
      </c>
      <c r="G85" s="218">
        <v>0</v>
      </c>
      <c r="H85" s="219">
        <v>1</v>
      </c>
      <c r="I85" s="219">
        <v>0</v>
      </c>
      <c r="J85" s="219">
        <v>0</v>
      </c>
      <c r="K85" s="220">
        <v>0</v>
      </c>
      <c r="L85" s="218">
        <v>1</v>
      </c>
      <c r="M85" s="219">
        <v>1</v>
      </c>
      <c r="N85" s="220">
        <v>1</v>
      </c>
      <c r="O85" s="218">
        <v>0</v>
      </c>
      <c r="P85" s="219">
        <v>1</v>
      </c>
      <c r="Q85" s="220">
        <v>1</v>
      </c>
      <c r="R85" s="218">
        <v>1</v>
      </c>
      <c r="S85" s="221">
        <v>1</v>
      </c>
      <c r="T85" s="217">
        <v>0</v>
      </c>
      <c r="U85" s="222" t="s">
        <v>1162</v>
      </c>
      <c r="V85" s="178" t="str">
        <f t="shared" si="6"/>
        <v/>
      </c>
      <c r="W85" s="178" t="str">
        <f t="shared" si="7"/>
        <v>ü</v>
      </c>
      <c r="X85" s="178" t="str">
        <f t="shared" si="8"/>
        <v/>
      </c>
      <c r="Y85" s="178" t="str">
        <f t="shared" si="9"/>
        <v/>
      </c>
    </row>
    <row r="86" spans="1:25" ht="28.5">
      <c r="A86" s="176">
        <f t="shared" si="10"/>
        <v>79</v>
      </c>
      <c r="B86" s="215">
        <v>3</v>
      </c>
      <c r="C86" s="216"/>
      <c r="D86" s="120" t="s">
        <v>235</v>
      </c>
      <c r="E86" s="127">
        <v>20000000</v>
      </c>
      <c r="F86" s="176" t="s">
        <v>1657</v>
      </c>
      <c r="G86" s="226">
        <v>1</v>
      </c>
      <c r="H86" s="227">
        <v>1</v>
      </c>
      <c r="I86" s="227">
        <v>0</v>
      </c>
      <c r="J86" s="227">
        <v>0</v>
      </c>
      <c r="K86" s="228">
        <v>0</v>
      </c>
      <c r="L86" s="226">
        <v>1</v>
      </c>
      <c r="M86" s="227">
        <v>1</v>
      </c>
      <c r="N86" s="228">
        <v>1</v>
      </c>
      <c r="O86" s="226">
        <v>0</v>
      </c>
      <c r="P86" s="227">
        <v>1</v>
      </c>
      <c r="Q86" s="228">
        <v>1</v>
      </c>
      <c r="R86" s="226">
        <v>1</v>
      </c>
      <c r="S86" s="229">
        <v>1</v>
      </c>
      <c r="T86" s="176">
        <v>1</v>
      </c>
      <c r="U86" s="239" t="s">
        <v>1162</v>
      </c>
      <c r="V86" s="178" t="str">
        <f t="shared" si="6"/>
        <v/>
      </c>
      <c r="W86" s="178" t="str">
        <f t="shared" si="7"/>
        <v>ü</v>
      </c>
      <c r="X86" s="178" t="str">
        <f t="shared" si="8"/>
        <v/>
      </c>
      <c r="Y86" s="178" t="str">
        <f t="shared" si="9"/>
        <v/>
      </c>
    </row>
    <row r="87" spans="1:25" ht="28.5">
      <c r="A87" s="176">
        <f t="shared" si="10"/>
        <v>80</v>
      </c>
      <c r="B87" s="215">
        <v>3</v>
      </c>
      <c r="C87" s="216"/>
      <c r="D87" s="120" t="s">
        <v>236</v>
      </c>
      <c r="E87" s="127">
        <v>15687000</v>
      </c>
      <c r="F87" s="176" t="s">
        <v>1657</v>
      </c>
      <c r="G87" s="226">
        <v>1</v>
      </c>
      <c r="H87" s="227">
        <v>1</v>
      </c>
      <c r="I87" s="227">
        <v>1</v>
      </c>
      <c r="J87" s="227">
        <v>0</v>
      </c>
      <c r="K87" s="228">
        <v>0</v>
      </c>
      <c r="L87" s="226">
        <v>1</v>
      </c>
      <c r="M87" s="227">
        <v>1</v>
      </c>
      <c r="N87" s="228">
        <v>1</v>
      </c>
      <c r="O87" s="226">
        <v>0</v>
      </c>
      <c r="P87" s="227">
        <v>1</v>
      </c>
      <c r="Q87" s="228">
        <v>1</v>
      </c>
      <c r="R87" s="226">
        <v>1</v>
      </c>
      <c r="S87" s="229">
        <v>1</v>
      </c>
      <c r="T87" s="176">
        <v>1</v>
      </c>
      <c r="U87" s="239" t="s">
        <v>1162</v>
      </c>
      <c r="V87" s="178" t="str">
        <f t="shared" si="6"/>
        <v/>
      </c>
      <c r="W87" s="178" t="str">
        <f t="shared" si="7"/>
        <v>ü</v>
      </c>
      <c r="X87" s="178" t="str">
        <f t="shared" si="8"/>
        <v/>
      </c>
      <c r="Y87" s="178" t="str">
        <f t="shared" si="9"/>
        <v/>
      </c>
    </row>
    <row r="88" spans="1:25" ht="42.75">
      <c r="A88" s="176">
        <f t="shared" si="10"/>
        <v>81</v>
      </c>
      <c r="B88" s="215">
        <v>3</v>
      </c>
      <c r="C88" s="216"/>
      <c r="D88" s="131" t="s">
        <v>237</v>
      </c>
      <c r="E88" s="132">
        <v>45540000</v>
      </c>
      <c r="F88" s="217" t="s">
        <v>1657</v>
      </c>
      <c r="G88" s="218">
        <v>1</v>
      </c>
      <c r="H88" s="219">
        <v>1</v>
      </c>
      <c r="I88" s="219">
        <v>0</v>
      </c>
      <c r="J88" s="219">
        <v>0</v>
      </c>
      <c r="K88" s="219">
        <v>0</v>
      </c>
      <c r="L88" s="218">
        <v>1</v>
      </c>
      <c r="M88" s="219">
        <v>1</v>
      </c>
      <c r="N88" s="220">
        <v>1</v>
      </c>
      <c r="O88" s="218">
        <v>0</v>
      </c>
      <c r="P88" s="219">
        <v>1</v>
      </c>
      <c r="Q88" s="221">
        <v>1</v>
      </c>
      <c r="R88" s="223">
        <v>1</v>
      </c>
      <c r="S88" s="221">
        <v>1</v>
      </c>
      <c r="T88" s="224">
        <v>1</v>
      </c>
      <c r="U88" s="104" t="s">
        <v>238</v>
      </c>
      <c r="V88" s="178" t="str">
        <f t="shared" si="6"/>
        <v/>
      </c>
      <c r="W88" s="178" t="str">
        <f t="shared" si="7"/>
        <v>ü</v>
      </c>
      <c r="X88" s="178" t="str">
        <f t="shared" si="8"/>
        <v/>
      </c>
      <c r="Y88" s="178" t="str">
        <f t="shared" si="9"/>
        <v/>
      </c>
    </row>
    <row r="89" spans="1:25" ht="21.75" customHeight="1">
      <c r="A89" s="176">
        <f t="shared" si="10"/>
        <v>82</v>
      </c>
      <c r="B89" s="215">
        <v>3</v>
      </c>
      <c r="C89" s="216"/>
      <c r="D89" s="131" t="s">
        <v>239</v>
      </c>
      <c r="E89" s="132">
        <v>4011000</v>
      </c>
      <c r="F89" s="255"/>
      <c r="G89" s="256"/>
      <c r="H89" s="257"/>
      <c r="I89" s="257"/>
      <c r="J89" s="257"/>
      <c r="K89" s="258"/>
      <c r="L89" s="256"/>
      <c r="M89" s="257"/>
      <c r="N89" s="258"/>
      <c r="O89" s="256"/>
      <c r="P89" s="257"/>
      <c r="Q89" s="258"/>
      <c r="R89" s="256"/>
      <c r="S89" s="259"/>
      <c r="T89" s="144"/>
      <c r="U89" s="107"/>
      <c r="V89" s="178" t="str">
        <f t="shared" si="6"/>
        <v/>
      </c>
      <c r="W89" s="178" t="str">
        <f t="shared" si="7"/>
        <v/>
      </c>
      <c r="X89" s="178" t="str">
        <f t="shared" si="8"/>
        <v/>
      </c>
      <c r="Y89" s="178" t="str">
        <f t="shared" si="9"/>
        <v/>
      </c>
    </row>
    <row r="90" spans="1:25" ht="21.75" customHeight="1">
      <c r="A90" s="176">
        <f t="shared" si="10"/>
        <v>83</v>
      </c>
      <c r="B90" s="215">
        <v>3</v>
      </c>
      <c r="C90" s="216"/>
      <c r="D90" s="120" t="s">
        <v>240</v>
      </c>
      <c r="E90" s="121">
        <v>2000000</v>
      </c>
      <c r="F90" s="217" t="s">
        <v>1659</v>
      </c>
      <c r="G90" s="218">
        <v>1</v>
      </c>
      <c r="H90" s="219">
        <v>1</v>
      </c>
      <c r="I90" s="219">
        <v>0</v>
      </c>
      <c r="J90" s="219">
        <v>0</v>
      </c>
      <c r="K90" s="219">
        <v>0</v>
      </c>
      <c r="L90" s="218">
        <v>1</v>
      </c>
      <c r="M90" s="219">
        <v>1</v>
      </c>
      <c r="N90" s="220">
        <v>1</v>
      </c>
      <c r="O90" s="218">
        <v>0</v>
      </c>
      <c r="P90" s="219">
        <v>1</v>
      </c>
      <c r="Q90" s="221">
        <v>1</v>
      </c>
      <c r="R90" s="223">
        <v>1</v>
      </c>
      <c r="S90" s="221">
        <v>1</v>
      </c>
      <c r="T90" s="224">
        <v>1</v>
      </c>
      <c r="U90" s="104" t="s">
        <v>241</v>
      </c>
      <c r="V90" s="178" t="str">
        <f t="shared" si="6"/>
        <v>ü</v>
      </c>
      <c r="W90" s="178" t="str">
        <f t="shared" si="7"/>
        <v/>
      </c>
      <c r="X90" s="178" t="str">
        <f t="shared" si="8"/>
        <v/>
      </c>
      <c r="Y90" s="178" t="str">
        <f t="shared" si="9"/>
        <v/>
      </c>
    </row>
    <row r="91" spans="1:25" ht="21.75" customHeight="1">
      <c r="A91" s="176">
        <f t="shared" si="10"/>
        <v>84</v>
      </c>
      <c r="B91" s="215">
        <v>3</v>
      </c>
      <c r="C91" s="216"/>
      <c r="D91" s="120" t="s">
        <v>242</v>
      </c>
      <c r="E91" s="123">
        <v>3365000</v>
      </c>
      <c r="F91" s="217" t="s">
        <v>1659</v>
      </c>
      <c r="G91" s="218">
        <v>1</v>
      </c>
      <c r="H91" s="219">
        <v>1</v>
      </c>
      <c r="I91" s="219">
        <v>1</v>
      </c>
      <c r="J91" s="219">
        <v>0</v>
      </c>
      <c r="K91" s="219">
        <v>0</v>
      </c>
      <c r="L91" s="218">
        <v>1</v>
      </c>
      <c r="M91" s="219">
        <v>1</v>
      </c>
      <c r="N91" s="220">
        <v>1</v>
      </c>
      <c r="O91" s="218">
        <v>0</v>
      </c>
      <c r="P91" s="219">
        <v>1</v>
      </c>
      <c r="Q91" s="221">
        <v>1</v>
      </c>
      <c r="R91" s="223">
        <v>1</v>
      </c>
      <c r="S91" s="221">
        <v>1</v>
      </c>
      <c r="T91" s="224">
        <v>1</v>
      </c>
      <c r="U91" s="104" t="s">
        <v>1361</v>
      </c>
      <c r="V91" s="178" t="str">
        <f t="shared" si="6"/>
        <v>ü</v>
      </c>
      <c r="W91" s="178" t="str">
        <f t="shared" si="7"/>
        <v/>
      </c>
      <c r="X91" s="178" t="str">
        <f t="shared" si="8"/>
        <v/>
      </c>
      <c r="Y91" s="178" t="str">
        <f t="shared" si="9"/>
        <v/>
      </c>
    </row>
    <row r="92" spans="1:25" ht="21.75" customHeight="1">
      <c r="A92" s="176">
        <f t="shared" si="10"/>
        <v>85</v>
      </c>
      <c r="B92" s="215">
        <v>3</v>
      </c>
      <c r="C92" s="216"/>
      <c r="D92" s="120" t="s">
        <v>243</v>
      </c>
      <c r="E92" s="130">
        <v>1500000</v>
      </c>
      <c r="F92" s="176" t="s">
        <v>1659</v>
      </c>
      <c r="G92" s="226">
        <v>1</v>
      </c>
      <c r="H92" s="227">
        <v>1</v>
      </c>
      <c r="I92" s="227">
        <v>1</v>
      </c>
      <c r="J92" s="227">
        <v>0</v>
      </c>
      <c r="K92" s="227">
        <v>0</v>
      </c>
      <c r="L92" s="226">
        <v>1</v>
      </c>
      <c r="M92" s="227">
        <v>1</v>
      </c>
      <c r="N92" s="228">
        <v>1</v>
      </c>
      <c r="O92" s="226">
        <v>0</v>
      </c>
      <c r="P92" s="227">
        <v>1</v>
      </c>
      <c r="Q92" s="229">
        <v>1</v>
      </c>
      <c r="R92" s="231">
        <v>1</v>
      </c>
      <c r="S92" s="229">
        <v>1</v>
      </c>
      <c r="T92" s="232">
        <v>1</v>
      </c>
      <c r="U92" s="107" t="s">
        <v>1361</v>
      </c>
      <c r="V92" s="178" t="str">
        <f t="shared" si="6"/>
        <v>ü</v>
      </c>
      <c r="W92" s="178" t="str">
        <f t="shared" si="7"/>
        <v/>
      </c>
      <c r="X92" s="178" t="str">
        <f t="shared" si="8"/>
        <v/>
      </c>
      <c r="Y92" s="178" t="str">
        <f t="shared" si="9"/>
        <v/>
      </c>
    </row>
    <row r="93" spans="1:25" ht="28.5">
      <c r="A93" s="176">
        <f t="shared" si="10"/>
        <v>86</v>
      </c>
      <c r="B93" s="215">
        <v>3</v>
      </c>
      <c r="C93" s="216"/>
      <c r="D93" s="120" t="s">
        <v>244</v>
      </c>
      <c r="E93" s="127">
        <v>4914000</v>
      </c>
      <c r="F93" s="176" t="s">
        <v>1659</v>
      </c>
      <c r="G93" s="226">
        <v>1</v>
      </c>
      <c r="H93" s="227">
        <v>1</v>
      </c>
      <c r="I93" s="227">
        <v>1</v>
      </c>
      <c r="J93" s="227">
        <v>0</v>
      </c>
      <c r="K93" s="227">
        <v>0</v>
      </c>
      <c r="L93" s="226">
        <v>1</v>
      </c>
      <c r="M93" s="227">
        <v>1</v>
      </c>
      <c r="N93" s="228">
        <v>1</v>
      </c>
      <c r="O93" s="226">
        <v>0</v>
      </c>
      <c r="P93" s="227">
        <v>1</v>
      </c>
      <c r="Q93" s="229">
        <v>1</v>
      </c>
      <c r="R93" s="231">
        <v>1</v>
      </c>
      <c r="S93" s="229">
        <v>1</v>
      </c>
      <c r="T93" s="232">
        <v>1</v>
      </c>
      <c r="U93" s="107" t="s">
        <v>1361</v>
      </c>
      <c r="V93" s="178" t="str">
        <f t="shared" si="6"/>
        <v>ü</v>
      </c>
      <c r="W93" s="178" t="str">
        <f t="shared" si="7"/>
        <v/>
      </c>
      <c r="X93" s="178" t="str">
        <f t="shared" si="8"/>
        <v/>
      </c>
      <c r="Y93" s="178" t="str">
        <f t="shared" si="9"/>
        <v/>
      </c>
    </row>
    <row r="94" spans="1:25" ht="21.75" customHeight="1">
      <c r="A94" s="176">
        <f t="shared" si="10"/>
        <v>87</v>
      </c>
      <c r="B94" s="215">
        <v>3</v>
      </c>
      <c r="C94" s="216"/>
      <c r="D94" s="120" t="s">
        <v>245</v>
      </c>
      <c r="E94" s="123">
        <v>300000</v>
      </c>
      <c r="F94" s="217" t="s">
        <v>380</v>
      </c>
      <c r="G94" s="218">
        <v>1</v>
      </c>
      <c r="H94" s="219">
        <v>1</v>
      </c>
      <c r="I94" s="219">
        <v>1</v>
      </c>
      <c r="J94" s="219">
        <v>0</v>
      </c>
      <c r="K94" s="219">
        <v>0</v>
      </c>
      <c r="L94" s="218">
        <v>1</v>
      </c>
      <c r="M94" s="219">
        <v>1</v>
      </c>
      <c r="N94" s="220">
        <v>1</v>
      </c>
      <c r="O94" s="218">
        <v>0</v>
      </c>
      <c r="P94" s="219">
        <v>1</v>
      </c>
      <c r="Q94" s="221">
        <v>1</v>
      </c>
      <c r="R94" s="223">
        <v>1</v>
      </c>
      <c r="S94" s="221">
        <v>1</v>
      </c>
      <c r="T94" s="224">
        <v>1</v>
      </c>
      <c r="U94" s="104" t="s">
        <v>381</v>
      </c>
      <c r="V94" s="178" t="str">
        <f t="shared" si="6"/>
        <v/>
      </c>
      <c r="W94" s="178" t="str">
        <f t="shared" si="7"/>
        <v/>
      </c>
      <c r="X94" s="178" t="str">
        <f t="shared" si="8"/>
        <v>ü</v>
      </c>
      <c r="Y94" s="178" t="str">
        <f t="shared" si="9"/>
        <v/>
      </c>
    </row>
    <row r="95" spans="1:25" ht="21.75" customHeight="1">
      <c r="A95" s="176">
        <f t="shared" si="10"/>
        <v>88</v>
      </c>
      <c r="B95" s="215">
        <v>3</v>
      </c>
      <c r="C95" s="216"/>
      <c r="D95" s="120" t="s">
        <v>246</v>
      </c>
      <c r="E95" s="123">
        <v>2000000</v>
      </c>
      <c r="F95" s="217" t="s">
        <v>1659</v>
      </c>
      <c r="G95" s="218">
        <v>1</v>
      </c>
      <c r="H95" s="219">
        <v>1</v>
      </c>
      <c r="I95" s="219">
        <v>1</v>
      </c>
      <c r="J95" s="219">
        <v>0</v>
      </c>
      <c r="K95" s="219">
        <v>0</v>
      </c>
      <c r="L95" s="218">
        <v>1</v>
      </c>
      <c r="M95" s="219">
        <v>1</v>
      </c>
      <c r="N95" s="220">
        <v>1</v>
      </c>
      <c r="O95" s="218">
        <v>0</v>
      </c>
      <c r="P95" s="219">
        <v>1</v>
      </c>
      <c r="Q95" s="221">
        <v>1</v>
      </c>
      <c r="R95" s="223">
        <v>1</v>
      </c>
      <c r="S95" s="221">
        <v>1</v>
      </c>
      <c r="T95" s="224">
        <v>1</v>
      </c>
      <c r="U95" s="104" t="s">
        <v>247</v>
      </c>
      <c r="V95" s="178" t="str">
        <f t="shared" si="6"/>
        <v>ü</v>
      </c>
      <c r="W95" s="178" t="str">
        <f t="shared" si="7"/>
        <v/>
      </c>
      <c r="X95" s="178" t="str">
        <f t="shared" si="8"/>
        <v/>
      </c>
      <c r="Y95" s="178" t="str">
        <f t="shared" si="9"/>
        <v/>
      </c>
    </row>
    <row r="96" spans="1:25" ht="21.75" customHeight="1">
      <c r="A96" s="176">
        <f t="shared" si="10"/>
        <v>89</v>
      </c>
      <c r="B96" s="215">
        <v>3</v>
      </c>
      <c r="C96" s="216"/>
      <c r="D96" s="120" t="s">
        <v>248</v>
      </c>
      <c r="E96" s="123">
        <v>250000</v>
      </c>
      <c r="F96" s="217" t="s">
        <v>380</v>
      </c>
      <c r="G96" s="218">
        <v>1</v>
      </c>
      <c r="H96" s="219">
        <v>1</v>
      </c>
      <c r="I96" s="219">
        <v>0</v>
      </c>
      <c r="J96" s="219">
        <v>0</v>
      </c>
      <c r="K96" s="219">
        <v>0</v>
      </c>
      <c r="L96" s="218">
        <v>1</v>
      </c>
      <c r="M96" s="219">
        <v>1</v>
      </c>
      <c r="N96" s="220">
        <v>1</v>
      </c>
      <c r="O96" s="218">
        <v>0</v>
      </c>
      <c r="P96" s="219">
        <v>1</v>
      </c>
      <c r="Q96" s="221">
        <v>1</v>
      </c>
      <c r="R96" s="223">
        <v>1</v>
      </c>
      <c r="S96" s="221">
        <v>1</v>
      </c>
      <c r="T96" s="224">
        <v>1</v>
      </c>
      <c r="U96" s="104" t="s">
        <v>381</v>
      </c>
      <c r="V96" s="178" t="str">
        <f t="shared" si="6"/>
        <v/>
      </c>
      <c r="W96" s="178" t="str">
        <f t="shared" si="7"/>
        <v/>
      </c>
      <c r="X96" s="178" t="str">
        <f t="shared" si="8"/>
        <v>ü</v>
      </c>
      <c r="Y96" s="178" t="str">
        <f t="shared" si="9"/>
        <v/>
      </c>
    </row>
    <row r="97" spans="1:25" ht="21.75" customHeight="1">
      <c r="A97" s="176">
        <f t="shared" si="10"/>
        <v>90</v>
      </c>
      <c r="B97" s="215">
        <v>3</v>
      </c>
      <c r="C97" s="216"/>
      <c r="D97" s="124" t="s">
        <v>249</v>
      </c>
      <c r="E97" s="123">
        <v>16100000</v>
      </c>
      <c r="F97" s="217" t="s">
        <v>1659</v>
      </c>
      <c r="G97" s="218">
        <v>1</v>
      </c>
      <c r="H97" s="219">
        <v>1</v>
      </c>
      <c r="I97" s="219">
        <v>1</v>
      </c>
      <c r="J97" s="219">
        <v>0</v>
      </c>
      <c r="K97" s="219">
        <v>0</v>
      </c>
      <c r="L97" s="218">
        <v>1</v>
      </c>
      <c r="M97" s="219">
        <v>1</v>
      </c>
      <c r="N97" s="220">
        <v>1</v>
      </c>
      <c r="O97" s="218">
        <v>0</v>
      </c>
      <c r="P97" s="219">
        <v>1</v>
      </c>
      <c r="Q97" s="221">
        <v>1</v>
      </c>
      <c r="R97" s="223">
        <v>1</v>
      </c>
      <c r="S97" s="221">
        <v>1</v>
      </c>
      <c r="T97" s="224">
        <v>1</v>
      </c>
      <c r="U97" s="104" t="s">
        <v>1361</v>
      </c>
      <c r="V97" s="178" t="str">
        <f t="shared" si="6"/>
        <v>ü</v>
      </c>
      <c r="W97" s="178" t="str">
        <f t="shared" si="7"/>
        <v/>
      </c>
      <c r="X97" s="178" t="str">
        <f t="shared" si="8"/>
        <v/>
      </c>
      <c r="Y97" s="178" t="str">
        <f t="shared" si="9"/>
        <v/>
      </c>
    </row>
    <row r="98" spans="1:25" ht="21.75" customHeight="1">
      <c r="A98" s="176">
        <f t="shared" si="10"/>
        <v>91</v>
      </c>
      <c r="B98" s="215">
        <v>3</v>
      </c>
      <c r="C98" s="216"/>
      <c r="D98" s="131" t="s">
        <v>561</v>
      </c>
      <c r="E98" s="132">
        <v>2649000</v>
      </c>
      <c r="F98" s="217" t="s">
        <v>1659</v>
      </c>
      <c r="G98" s="218">
        <v>1</v>
      </c>
      <c r="H98" s="219">
        <v>1</v>
      </c>
      <c r="I98" s="219">
        <v>1</v>
      </c>
      <c r="J98" s="219">
        <v>0</v>
      </c>
      <c r="K98" s="219">
        <v>0</v>
      </c>
      <c r="L98" s="218">
        <v>1</v>
      </c>
      <c r="M98" s="219">
        <v>1</v>
      </c>
      <c r="N98" s="220">
        <v>1</v>
      </c>
      <c r="O98" s="218">
        <v>0</v>
      </c>
      <c r="P98" s="219">
        <v>1</v>
      </c>
      <c r="Q98" s="221">
        <v>1</v>
      </c>
      <c r="R98" s="223">
        <v>1</v>
      </c>
      <c r="S98" s="221">
        <v>1</v>
      </c>
      <c r="T98" s="224">
        <v>1</v>
      </c>
      <c r="U98" s="104" t="s">
        <v>1361</v>
      </c>
      <c r="V98" s="178" t="str">
        <f t="shared" si="6"/>
        <v>ü</v>
      </c>
      <c r="W98" s="178" t="str">
        <f t="shared" si="7"/>
        <v/>
      </c>
      <c r="X98" s="178" t="str">
        <f t="shared" si="8"/>
        <v/>
      </c>
      <c r="Y98" s="178" t="str">
        <f t="shared" si="9"/>
        <v/>
      </c>
    </row>
    <row r="99" spans="1:25" ht="21.75" customHeight="1">
      <c r="A99" s="176">
        <f t="shared" si="10"/>
        <v>92</v>
      </c>
      <c r="B99" s="215">
        <v>3</v>
      </c>
      <c r="C99" s="216"/>
      <c r="D99" s="131" t="s">
        <v>562</v>
      </c>
      <c r="E99" s="132">
        <v>1286000</v>
      </c>
      <c r="F99" s="217" t="s">
        <v>1659</v>
      </c>
      <c r="G99" s="218">
        <v>1</v>
      </c>
      <c r="H99" s="219">
        <v>1</v>
      </c>
      <c r="I99" s="219">
        <v>1</v>
      </c>
      <c r="J99" s="219">
        <v>0</v>
      </c>
      <c r="K99" s="219">
        <v>0</v>
      </c>
      <c r="L99" s="218">
        <v>1</v>
      </c>
      <c r="M99" s="219">
        <v>1</v>
      </c>
      <c r="N99" s="220">
        <v>1</v>
      </c>
      <c r="O99" s="218">
        <v>0</v>
      </c>
      <c r="P99" s="219">
        <v>1</v>
      </c>
      <c r="Q99" s="221">
        <v>1</v>
      </c>
      <c r="R99" s="223">
        <v>1</v>
      </c>
      <c r="S99" s="221">
        <v>1</v>
      </c>
      <c r="T99" s="224">
        <v>1</v>
      </c>
      <c r="U99" s="104" t="s">
        <v>563</v>
      </c>
      <c r="V99" s="178" t="str">
        <f t="shared" si="6"/>
        <v>ü</v>
      </c>
      <c r="W99" s="178" t="str">
        <f t="shared" si="7"/>
        <v/>
      </c>
      <c r="X99" s="178" t="str">
        <f t="shared" si="8"/>
        <v/>
      </c>
      <c r="Y99" s="178" t="str">
        <f t="shared" si="9"/>
        <v/>
      </c>
    </row>
    <row r="100" spans="1:25" ht="28.5">
      <c r="A100" s="176">
        <f t="shared" si="10"/>
        <v>93</v>
      </c>
      <c r="B100" s="215">
        <v>3</v>
      </c>
      <c r="C100" s="216"/>
      <c r="D100" s="131" t="s">
        <v>1183</v>
      </c>
      <c r="E100" s="132">
        <v>10829000</v>
      </c>
      <c r="F100" s="217" t="s">
        <v>1659</v>
      </c>
      <c r="G100" s="218">
        <v>1</v>
      </c>
      <c r="H100" s="219">
        <v>1</v>
      </c>
      <c r="I100" s="219">
        <v>1</v>
      </c>
      <c r="J100" s="219">
        <v>0</v>
      </c>
      <c r="K100" s="219">
        <v>0</v>
      </c>
      <c r="L100" s="218">
        <v>1</v>
      </c>
      <c r="M100" s="219">
        <v>1</v>
      </c>
      <c r="N100" s="220">
        <v>1</v>
      </c>
      <c r="O100" s="218">
        <v>0</v>
      </c>
      <c r="P100" s="219">
        <v>1</v>
      </c>
      <c r="Q100" s="221">
        <v>1</v>
      </c>
      <c r="R100" s="223">
        <v>1</v>
      </c>
      <c r="S100" s="221">
        <v>1</v>
      </c>
      <c r="T100" s="224">
        <v>1</v>
      </c>
      <c r="U100" s="104" t="s">
        <v>1361</v>
      </c>
      <c r="V100" s="178" t="str">
        <f t="shared" si="6"/>
        <v>ü</v>
      </c>
      <c r="W100" s="178" t="str">
        <f t="shared" si="7"/>
        <v/>
      </c>
      <c r="X100" s="178" t="str">
        <f t="shared" si="8"/>
        <v/>
      </c>
      <c r="Y100" s="178" t="str">
        <f t="shared" si="9"/>
        <v/>
      </c>
    </row>
    <row r="101" spans="1:25" ht="28.5">
      <c r="A101" s="176">
        <f t="shared" si="10"/>
        <v>94</v>
      </c>
      <c r="B101" s="215">
        <v>3</v>
      </c>
      <c r="C101" s="216"/>
      <c r="D101" s="131" t="s">
        <v>1184</v>
      </c>
      <c r="E101" s="132">
        <v>7220000</v>
      </c>
      <c r="F101" s="217" t="s">
        <v>1659</v>
      </c>
      <c r="G101" s="218">
        <v>1</v>
      </c>
      <c r="H101" s="219">
        <v>1</v>
      </c>
      <c r="I101" s="219">
        <v>1</v>
      </c>
      <c r="J101" s="219">
        <v>0</v>
      </c>
      <c r="K101" s="219">
        <v>0</v>
      </c>
      <c r="L101" s="218">
        <v>1</v>
      </c>
      <c r="M101" s="219">
        <v>1</v>
      </c>
      <c r="N101" s="220">
        <v>1</v>
      </c>
      <c r="O101" s="218">
        <v>0</v>
      </c>
      <c r="P101" s="219">
        <v>1</v>
      </c>
      <c r="Q101" s="221">
        <v>1</v>
      </c>
      <c r="R101" s="223">
        <v>1</v>
      </c>
      <c r="S101" s="221">
        <v>1</v>
      </c>
      <c r="T101" s="224">
        <v>1</v>
      </c>
      <c r="U101" s="104" t="s">
        <v>1361</v>
      </c>
      <c r="V101" s="178" t="str">
        <f t="shared" si="6"/>
        <v>ü</v>
      </c>
      <c r="W101" s="178" t="str">
        <f t="shared" si="7"/>
        <v/>
      </c>
      <c r="X101" s="178" t="str">
        <f t="shared" si="8"/>
        <v/>
      </c>
      <c r="Y101" s="178" t="str">
        <f t="shared" si="9"/>
        <v/>
      </c>
    </row>
    <row r="102" spans="1:25" ht="28.5">
      <c r="A102" s="176">
        <f t="shared" si="10"/>
        <v>95</v>
      </c>
      <c r="B102" s="215">
        <v>3</v>
      </c>
      <c r="C102" s="216"/>
      <c r="D102" s="131" t="s">
        <v>1185</v>
      </c>
      <c r="E102" s="132">
        <v>11960000</v>
      </c>
      <c r="F102" s="217" t="s">
        <v>1659</v>
      </c>
      <c r="G102" s="218">
        <v>1</v>
      </c>
      <c r="H102" s="219">
        <v>1</v>
      </c>
      <c r="I102" s="219">
        <v>1</v>
      </c>
      <c r="J102" s="219">
        <v>0</v>
      </c>
      <c r="K102" s="219">
        <v>0</v>
      </c>
      <c r="L102" s="218">
        <v>1</v>
      </c>
      <c r="M102" s="219">
        <v>1</v>
      </c>
      <c r="N102" s="220">
        <v>1</v>
      </c>
      <c r="O102" s="218">
        <v>0</v>
      </c>
      <c r="P102" s="219">
        <v>1</v>
      </c>
      <c r="Q102" s="221">
        <v>1</v>
      </c>
      <c r="R102" s="223">
        <v>1</v>
      </c>
      <c r="S102" s="221">
        <v>1</v>
      </c>
      <c r="T102" s="224">
        <v>1</v>
      </c>
      <c r="U102" s="104" t="s">
        <v>1186</v>
      </c>
      <c r="V102" s="178" t="str">
        <f t="shared" si="6"/>
        <v>ü</v>
      </c>
      <c r="W102" s="178" t="str">
        <f t="shared" si="7"/>
        <v/>
      </c>
      <c r="X102" s="178" t="str">
        <f t="shared" si="8"/>
        <v/>
      </c>
      <c r="Y102" s="178" t="str">
        <f t="shared" si="9"/>
        <v/>
      </c>
    </row>
    <row r="103" spans="1:25" ht="28.5">
      <c r="A103" s="176">
        <f t="shared" si="10"/>
        <v>96</v>
      </c>
      <c r="B103" s="215">
        <v>3</v>
      </c>
      <c r="C103" s="216"/>
      <c r="D103" s="131" t="s">
        <v>1187</v>
      </c>
      <c r="E103" s="132">
        <v>13800000</v>
      </c>
      <c r="F103" s="217" t="s">
        <v>1659</v>
      </c>
      <c r="G103" s="218">
        <v>1</v>
      </c>
      <c r="H103" s="219">
        <v>1</v>
      </c>
      <c r="I103" s="219">
        <v>1</v>
      </c>
      <c r="J103" s="219">
        <v>0</v>
      </c>
      <c r="K103" s="219">
        <v>0</v>
      </c>
      <c r="L103" s="218">
        <v>1</v>
      </c>
      <c r="M103" s="219">
        <v>1</v>
      </c>
      <c r="N103" s="220">
        <v>1</v>
      </c>
      <c r="O103" s="218">
        <v>0</v>
      </c>
      <c r="P103" s="219">
        <v>1</v>
      </c>
      <c r="Q103" s="221">
        <v>1</v>
      </c>
      <c r="R103" s="223">
        <v>1</v>
      </c>
      <c r="S103" s="221">
        <v>1</v>
      </c>
      <c r="T103" s="224">
        <v>1</v>
      </c>
      <c r="U103" s="104" t="s">
        <v>1186</v>
      </c>
      <c r="V103" s="178" t="str">
        <f t="shared" si="6"/>
        <v>ü</v>
      </c>
      <c r="W103" s="178" t="str">
        <f t="shared" si="7"/>
        <v/>
      </c>
      <c r="X103" s="178" t="str">
        <f t="shared" si="8"/>
        <v/>
      </c>
      <c r="Y103" s="178" t="str">
        <f t="shared" si="9"/>
        <v/>
      </c>
    </row>
    <row r="104" spans="1:25" ht="42.75">
      <c r="A104" s="176">
        <f t="shared" si="10"/>
        <v>97</v>
      </c>
      <c r="B104" s="215">
        <v>3</v>
      </c>
      <c r="C104" s="216"/>
      <c r="D104" s="131" t="s">
        <v>1188</v>
      </c>
      <c r="E104" s="132">
        <v>22540000</v>
      </c>
      <c r="F104" s="217" t="s">
        <v>1659</v>
      </c>
      <c r="G104" s="218">
        <v>1</v>
      </c>
      <c r="H104" s="219">
        <v>1</v>
      </c>
      <c r="I104" s="219">
        <v>1</v>
      </c>
      <c r="J104" s="219">
        <v>0</v>
      </c>
      <c r="K104" s="219">
        <v>0</v>
      </c>
      <c r="L104" s="218">
        <v>1</v>
      </c>
      <c r="M104" s="219">
        <v>1</v>
      </c>
      <c r="N104" s="220">
        <v>1</v>
      </c>
      <c r="O104" s="218">
        <v>0</v>
      </c>
      <c r="P104" s="219">
        <v>1</v>
      </c>
      <c r="Q104" s="221">
        <v>1</v>
      </c>
      <c r="R104" s="223">
        <v>1</v>
      </c>
      <c r="S104" s="221">
        <v>1</v>
      </c>
      <c r="T104" s="224">
        <v>1</v>
      </c>
      <c r="U104" s="104" t="s">
        <v>290</v>
      </c>
      <c r="V104" s="178" t="str">
        <f t="shared" si="6"/>
        <v>ü</v>
      </c>
      <c r="W104" s="178" t="str">
        <f t="shared" si="7"/>
        <v/>
      </c>
      <c r="X104" s="178" t="str">
        <f t="shared" si="8"/>
        <v/>
      </c>
      <c r="Y104" s="178" t="str">
        <f t="shared" si="9"/>
        <v/>
      </c>
    </row>
    <row r="105" spans="1:25" ht="28.5">
      <c r="A105" s="176">
        <f t="shared" ref="A105:A136" si="11">A104+1</f>
        <v>98</v>
      </c>
      <c r="B105" s="215">
        <v>3</v>
      </c>
      <c r="C105" s="216"/>
      <c r="D105" s="131" t="s">
        <v>1557</v>
      </c>
      <c r="E105" s="132">
        <v>10580000</v>
      </c>
      <c r="F105" s="217" t="s">
        <v>1659</v>
      </c>
      <c r="G105" s="218">
        <v>1</v>
      </c>
      <c r="H105" s="219">
        <v>1</v>
      </c>
      <c r="I105" s="219">
        <v>1</v>
      </c>
      <c r="J105" s="219">
        <v>0</v>
      </c>
      <c r="K105" s="219">
        <v>0</v>
      </c>
      <c r="L105" s="218">
        <v>1</v>
      </c>
      <c r="M105" s="219">
        <v>1</v>
      </c>
      <c r="N105" s="220">
        <v>1</v>
      </c>
      <c r="O105" s="218">
        <v>0</v>
      </c>
      <c r="P105" s="219">
        <v>1</v>
      </c>
      <c r="Q105" s="221">
        <v>1</v>
      </c>
      <c r="R105" s="223">
        <v>1</v>
      </c>
      <c r="S105" s="221">
        <v>1</v>
      </c>
      <c r="T105" s="224">
        <v>1</v>
      </c>
      <c r="U105" s="104" t="s">
        <v>1361</v>
      </c>
      <c r="V105" s="178" t="str">
        <f t="shared" si="6"/>
        <v>ü</v>
      </c>
      <c r="W105" s="178" t="str">
        <f t="shared" si="7"/>
        <v/>
      </c>
      <c r="X105" s="178" t="str">
        <f t="shared" si="8"/>
        <v/>
      </c>
      <c r="Y105" s="178" t="str">
        <f t="shared" si="9"/>
        <v/>
      </c>
    </row>
    <row r="106" spans="1:25" ht="42.75">
      <c r="A106" s="176">
        <f t="shared" si="11"/>
        <v>99</v>
      </c>
      <c r="B106" s="215">
        <v>3</v>
      </c>
      <c r="C106" s="216"/>
      <c r="D106" s="131" t="s">
        <v>1558</v>
      </c>
      <c r="E106" s="132">
        <v>7705000</v>
      </c>
      <c r="F106" s="217" t="s">
        <v>1659</v>
      </c>
      <c r="G106" s="218">
        <v>1</v>
      </c>
      <c r="H106" s="219">
        <v>1</v>
      </c>
      <c r="I106" s="219">
        <v>1</v>
      </c>
      <c r="J106" s="219">
        <v>0</v>
      </c>
      <c r="K106" s="219">
        <v>0</v>
      </c>
      <c r="L106" s="218">
        <v>1</v>
      </c>
      <c r="M106" s="219">
        <v>1</v>
      </c>
      <c r="N106" s="220">
        <v>1</v>
      </c>
      <c r="O106" s="218">
        <v>0</v>
      </c>
      <c r="P106" s="219">
        <v>1</v>
      </c>
      <c r="Q106" s="221">
        <v>1</v>
      </c>
      <c r="R106" s="223">
        <v>1</v>
      </c>
      <c r="S106" s="221">
        <v>1</v>
      </c>
      <c r="T106" s="224">
        <v>1</v>
      </c>
      <c r="U106" s="104" t="s">
        <v>290</v>
      </c>
      <c r="V106" s="178" t="str">
        <f t="shared" si="6"/>
        <v>ü</v>
      </c>
      <c r="W106" s="178" t="str">
        <f t="shared" si="7"/>
        <v/>
      </c>
      <c r="X106" s="178" t="str">
        <f t="shared" si="8"/>
        <v/>
      </c>
      <c r="Y106" s="178" t="str">
        <f t="shared" si="9"/>
        <v/>
      </c>
    </row>
    <row r="107" spans="1:25" ht="21.75" customHeight="1">
      <c r="A107" s="176">
        <f t="shared" si="11"/>
        <v>100</v>
      </c>
      <c r="B107" s="215">
        <v>3</v>
      </c>
      <c r="C107" s="216"/>
      <c r="D107" s="131" t="s">
        <v>1559</v>
      </c>
      <c r="E107" s="132">
        <v>6578000</v>
      </c>
      <c r="F107" s="217" t="s">
        <v>1659</v>
      </c>
      <c r="G107" s="218">
        <v>1</v>
      </c>
      <c r="H107" s="219">
        <v>1</v>
      </c>
      <c r="I107" s="219">
        <v>1</v>
      </c>
      <c r="J107" s="219">
        <v>0</v>
      </c>
      <c r="K107" s="219">
        <v>0</v>
      </c>
      <c r="L107" s="218">
        <v>1</v>
      </c>
      <c r="M107" s="219">
        <v>1</v>
      </c>
      <c r="N107" s="220">
        <v>1</v>
      </c>
      <c r="O107" s="218">
        <v>0</v>
      </c>
      <c r="P107" s="219">
        <v>1</v>
      </c>
      <c r="Q107" s="221">
        <v>1</v>
      </c>
      <c r="R107" s="223">
        <v>1</v>
      </c>
      <c r="S107" s="221">
        <v>1</v>
      </c>
      <c r="T107" s="224">
        <v>1</v>
      </c>
      <c r="U107" s="104" t="s">
        <v>290</v>
      </c>
      <c r="V107" s="178" t="str">
        <f t="shared" si="6"/>
        <v>ü</v>
      </c>
      <c r="W107" s="178" t="str">
        <f t="shared" si="7"/>
        <v/>
      </c>
      <c r="X107" s="178" t="str">
        <f t="shared" si="8"/>
        <v/>
      </c>
      <c r="Y107" s="178" t="str">
        <f t="shared" si="9"/>
        <v/>
      </c>
    </row>
    <row r="108" spans="1:25" ht="21.75" customHeight="1">
      <c r="A108" s="176">
        <f t="shared" si="11"/>
        <v>101</v>
      </c>
      <c r="B108" s="215">
        <v>3</v>
      </c>
      <c r="C108" s="260"/>
      <c r="D108" s="131" t="s">
        <v>1560</v>
      </c>
      <c r="E108" s="132">
        <v>6900000</v>
      </c>
      <c r="F108" s="217" t="s">
        <v>1659</v>
      </c>
      <c r="G108" s="218">
        <v>1</v>
      </c>
      <c r="H108" s="219">
        <v>1</v>
      </c>
      <c r="I108" s="219">
        <v>1</v>
      </c>
      <c r="J108" s="219">
        <v>0</v>
      </c>
      <c r="K108" s="219">
        <v>0</v>
      </c>
      <c r="L108" s="218">
        <v>1</v>
      </c>
      <c r="M108" s="219">
        <v>1</v>
      </c>
      <c r="N108" s="220">
        <v>1</v>
      </c>
      <c r="O108" s="218">
        <v>0</v>
      </c>
      <c r="P108" s="219">
        <v>1</v>
      </c>
      <c r="Q108" s="221">
        <v>1</v>
      </c>
      <c r="R108" s="223">
        <v>1</v>
      </c>
      <c r="S108" s="221">
        <v>1</v>
      </c>
      <c r="T108" s="224">
        <v>1</v>
      </c>
      <c r="U108" s="104" t="s">
        <v>290</v>
      </c>
      <c r="V108" s="178" t="str">
        <f t="shared" si="6"/>
        <v>ü</v>
      </c>
      <c r="W108" s="178" t="str">
        <f t="shared" si="7"/>
        <v/>
      </c>
      <c r="X108" s="178" t="str">
        <f t="shared" si="8"/>
        <v/>
      </c>
      <c r="Y108" s="178" t="str">
        <f t="shared" si="9"/>
        <v/>
      </c>
    </row>
    <row r="109" spans="1:25" ht="21.75" customHeight="1">
      <c r="A109" s="176">
        <f t="shared" si="11"/>
        <v>102</v>
      </c>
      <c r="B109" s="215">
        <v>3</v>
      </c>
      <c r="C109" s="260"/>
      <c r="D109" s="136" t="s">
        <v>427</v>
      </c>
      <c r="E109" s="123">
        <v>190000</v>
      </c>
      <c r="F109" s="217" t="s">
        <v>1657</v>
      </c>
      <c r="G109" s="218">
        <v>0</v>
      </c>
      <c r="H109" s="219">
        <v>0</v>
      </c>
      <c r="I109" s="219">
        <v>0</v>
      </c>
      <c r="J109" s="219">
        <v>0</v>
      </c>
      <c r="K109" s="220">
        <v>0</v>
      </c>
      <c r="L109" s="218">
        <v>1</v>
      </c>
      <c r="M109" s="219">
        <v>1</v>
      </c>
      <c r="N109" s="220">
        <v>1</v>
      </c>
      <c r="O109" s="218">
        <v>0</v>
      </c>
      <c r="P109" s="219">
        <v>1</v>
      </c>
      <c r="Q109" s="220">
        <v>1</v>
      </c>
      <c r="R109" s="218">
        <v>0</v>
      </c>
      <c r="S109" s="221">
        <v>0</v>
      </c>
      <c r="T109" s="217">
        <v>0</v>
      </c>
      <c r="U109" s="222" t="s">
        <v>1162</v>
      </c>
      <c r="V109" s="178" t="str">
        <f t="shared" si="6"/>
        <v/>
      </c>
      <c r="W109" s="178" t="str">
        <f t="shared" si="7"/>
        <v>ü</v>
      </c>
      <c r="X109" s="178" t="str">
        <f t="shared" si="8"/>
        <v/>
      </c>
      <c r="Y109" s="178" t="str">
        <f t="shared" si="9"/>
        <v/>
      </c>
    </row>
    <row r="110" spans="1:25" ht="21.75" customHeight="1">
      <c r="A110" s="176">
        <f t="shared" si="11"/>
        <v>103</v>
      </c>
      <c r="B110" s="215">
        <v>3</v>
      </c>
      <c r="C110" s="260"/>
      <c r="D110" s="120" t="s">
        <v>428</v>
      </c>
      <c r="E110" s="123">
        <v>420000</v>
      </c>
      <c r="F110" s="217" t="s">
        <v>1657</v>
      </c>
      <c r="G110" s="218">
        <v>0</v>
      </c>
      <c r="H110" s="219">
        <v>0</v>
      </c>
      <c r="I110" s="219">
        <v>0</v>
      </c>
      <c r="J110" s="219">
        <v>0</v>
      </c>
      <c r="K110" s="220">
        <v>0</v>
      </c>
      <c r="L110" s="218">
        <v>1</v>
      </c>
      <c r="M110" s="219">
        <v>0</v>
      </c>
      <c r="N110" s="220">
        <v>0</v>
      </c>
      <c r="O110" s="218">
        <v>0</v>
      </c>
      <c r="P110" s="219">
        <v>1</v>
      </c>
      <c r="Q110" s="220">
        <v>1</v>
      </c>
      <c r="R110" s="218">
        <v>0</v>
      </c>
      <c r="S110" s="221">
        <v>0</v>
      </c>
      <c r="T110" s="217">
        <v>0</v>
      </c>
      <c r="U110" s="222" t="s">
        <v>1162</v>
      </c>
      <c r="V110" s="178" t="str">
        <f t="shared" si="6"/>
        <v/>
      </c>
      <c r="W110" s="178" t="str">
        <f t="shared" si="7"/>
        <v>ü</v>
      </c>
      <c r="X110" s="178" t="str">
        <f t="shared" si="8"/>
        <v/>
      </c>
      <c r="Y110" s="178" t="str">
        <f t="shared" si="9"/>
        <v/>
      </c>
    </row>
    <row r="111" spans="1:25" ht="21.75" customHeight="1">
      <c r="A111" s="176">
        <f t="shared" si="11"/>
        <v>104</v>
      </c>
      <c r="B111" s="215">
        <v>3</v>
      </c>
      <c r="C111" s="260"/>
      <c r="D111" s="120" t="s">
        <v>429</v>
      </c>
      <c r="E111" s="123">
        <v>210000</v>
      </c>
      <c r="F111" s="217" t="s">
        <v>1657</v>
      </c>
      <c r="G111" s="218">
        <v>0</v>
      </c>
      <c r="H111" s="219">
        <v>0</v>
      </c>
      <c r="I111" s="219">
        <v>0</v>
      </c>
      <c r="J111" s="219">
        <v>0</v>
      </c>
      <c r="K111" s="220">
        <v>0</v>
      </c>
      <c r="L111" s="218">
        <v>1</v>
      </c>
      <c r="M111" s="219">
        <v>0</v>
      </c>
      <c r="N111" s="220">
        <v>0</v>
      </c>
      <c r="O111" s="218">
        <v>0</v>
      </c>
      <c r="P111" s="219">
        <v>1</v>
      </c>
      <c r="Q111" s="220">
        <v>1</v>
      </c>
      <c r="R111" s="218">
        <v>0</v>
      </c>
      <c r="S111" s="221">
        <v>0</v>
      </c>
      <c r="T111" s="217">
        <v>0</v>
      </c>
      <c r="U111" s="222" t="s">
        <v>1162</v>
      </c>
      <c r="V111" s="178" t="str">
        <f t="shared" si="6"/>
        <v/>
      </c>
      <c r="W111" s="178" t="str">
        <f t="shared" si="7"/>
        <v>ü</v>
      </c>
      <c r="X111" s="178" t="str">
        <f t="shared" si="8"/>
        <v/>
      </c>
      <c r="Y111" s="178" t="str">
        <f t="shared" si="9"/>
        <v/>
      </c>
    </row>
    <row r="112" spans="1:25" ht="21.75" customHeight="1">
      <c r="A112" s="176">
        <f t="shared" si="11"/>
        <v>105</v>
      </c>
      <c r="B112" s="215">
        <v>3</v>
      </c>
      <c r="C112" s="260"/>
      <c r="D112" s="120" t="s">
        <v>429</v>
      </c>
      <c r="E112" s="123">
        <v>210000</v>
      </c>
      <c r="F112" s="217" t="s">
        <v>1657</v>
      </c>
      <c r="G112" s="218">
        <v>0</v>
      </c>
      <c r="H112" s="219">
        <v>0</v>
      </c>
      <c r="I112" s="219">
        <v>0</v>
      </c>
      <c r="J112" s="219">
        <v>0</v>
      </c>
      <c r="K112" s="220">
        <v>0</v>
      </c>
      <c r="L112" s="218">
        <v>1</v>
      </c>
      <c r="M112" s="219">
        <v>0</v>
      </c>
      <c r="N112" s="220">
        <v>0</v>
      </c>
      <c r="O112" s="218">
        <v>0</v>
      </c>
      <c r="P112" s="219">
        <v>1</v>
      </c>
      <c r="Q112" s="220">
        <v>1</v>
      </c>
      <c r="R112" s="218">
        <v>0</v>
      </c>
      <c r="S112" s="221">
        <v>0</v>
      </c>
      <c r="T112" s="217">
        <v>0</v>
      </c>
      <c r="U112" s="222" t="s">
        <v>1162</v>
      </c>
      <c r="V112" s="178" t="str">
        <f t="shared" si="6"/>
        <v/>
      </c>
      <c r="W112" s="178" t="str">
        <f t="shared" si="7"/>
        <v>ü</v>
      </c>
      <c r="X112" s="178" t="str">
        <f t="shared" si="8"/>
        <v/>
      </c>
      <c r="Y112" s="178" t="str">
        <f t="shared" si="9"/>
        <v/>
      </c>
    </row>
    <row r="113" spans="1:25" ht="21.75" customHeight="1">
      <c r="A113" s="176">
        <f t="shared" si="11"/>
        <v>106</v>
      </c>
      <c r="B113" s="215">
        <v>3</v>
      </c>
      <c r="C113" s="260"/>
      <c r="D113" s="120" t="s">
        <v>429</v>
      </c>
      <c r="E113" s="123">
        <v>210000</v>
      </c>
      <c r="F113" s="217" t="s">
        <v>1657</v>
      </c>
      <c r="G113" s="218">
        <v>0</v>
      </c>
      <c r="H113" s="219">
        <v>0</v>
      </c>
      <c r="I113" s="219">
        <v>0</v>
      </c>
      <c r="J113" s="219">
        <v>0</v>
      </c>
      <c r="K113" s="220">
        <v>0</v>
      </c>
      <c r="L113" s="218">
        <v>1</v>
      </c>
      <c r="M113" s="219">
        <v>0</v>
      </c>
      <c r="N113" s="220">
        <v>0</v>
      </c>
      <c r="O113" s="218">
        <v>0</v>
      </c>
      <c r="P113" s="219">
        <v>1</v>
      </c>
      <c r="Q113" s="220">
        <v>1</v>
      </c>
      <c r="R113" s="218">
        <v>0</v>
      </c>
      <c r="S113" s="221">
        <v>0</v>
      </c>
      <c r="T113" s="217">
        <v>0</v>
      </c>
      <c r="U113" s="222" t="s">
        <v>1162</v>
      </c>
      <c r="V113" s="178" t="str">
        <f t="shared" si="6"/>
        <v/>
      </c>
      <c r="W113" s="178" t="str">
        <f t="shared" si="7"/>
        <v>ü</v>
      </c>
      <c r="X113" s="178" t="str">
        <f t="shared" si="8"/>
        <v/>
      </c>
      <c r="Y113" s="178" t="str">
        <f t="shared" si="9"/>
        <v/>
      </c>
    </row>
    <row r="114" spans="1:25" ht="21.75" customHeight="1">
      <c r="A114" s="176">
        <f t="shared" si="11"/>
        <v>107</v>
      </c>
      <c r="B114" s="215">
        <v>3</v>
      </c>
      <c r="C114" s="260"/>
      <c r="D114" s="120" t="s">
        <v>429</v>
      </c>
      <c r="E114" s="123">
        <v>210000</v>
      </c>
      <c r="F114" s="217" t="s">
        <v>1657</v>
      </c>
      <c r="G114" s="218">
        <v>0</v>
      </c>
      <c r="H114" s="219">
        <v>0</v>
      </c>
      <c r="I114" s="219">
        <v>0</v>
      </c>
      <c r="J114" s="219">
        <v>0</v>
      </c>
      <c r="K114" s="220">
        <v>0</v>
      </c>
      <c r="L114" s="218">
        <v>1</v>
      </c>
      <c r="M114" s="219">
        <v>0</v>
      </c>
      <c r="N114" s="220">
        <v>0</v>
      </c>
      <c r="O114" s="218">
        <v>0</v>
      </c>
      <c r="P114" s="219">
        <v>1</v>
      </c>
      <c r="Q114" s="220">
        <v>1</v>
      </c>
      <c r="R114" s="218">
        <v>0</v>
      </c>
      <c r="S114" s="221">
        <v>0</v>
      </c>
      <c r="T114" s="217">
        <v>0</v>
      </c>
      <c r="U114" s="222" t="s">
        <v>1162</v>
      </c>
      <c r="V114" s="178" t="str">
        <f t="shared" si="6"/>
        <v/>
      </c>
      <c r="W114" s="178" t="str">
        <f t="shared" si="7"/>
        <v>ü</v>
      </c>
      <c r="X114" s="178" t="str">
        <f t="shared" si="8"/>
        <v/>
      </c>
      <c r="Y114" s="178" t="str">
        <f t="shared" si="9"/>
        <v/>
      </c>
    </row>
    <row r="115" spans="1:25" ht="28.5">
      <c r="A115" s="176">
        <f t="shared" si="11"/>
        <v>108</v>
      </c>
      <c r="B115" s="215">
        <v>3</v>
      </c>
      <c r="C115" s="260"/>
      <c r="D115" s="120" t="s">
        <v>430</v>
      </c>
      <c r="E115" s="123">
        <v>125750</v>
      </c>
      <c r="F115" s="217" t="s">
        <v>1657</v>
      </c>
      <c r="G115" s="218">
        <v>0</v>
      </c>
      <c r="H115" s="219">
        <v>0</v>
      </c>
      <c r="I115" s="219">
        <v>0</v>
      </c>
      <c r="J115" s="219">
        <v>0</v>
      </c>
      <c r="K115" s="220">
        <v>0</v>
      </c>
      <c r="L115" s="218">
        <v>1</v>
      </c>
      <c r="M115" s="219">
        <v>0</v>
      </c>
      <c r="N115" s="220">
        <v>0</v>
      </c>
      <c r="O115" s="218">
        <v>0</v>
      </c>
      <c r="P115" s="219">
        <v>1</v>
      </c>
      <c r="Q115" s="220">
        <v>1</v>
      </c>
      <c r="R115" s="218">
        <v>0</v>
      </c>
      <c r="S115" s="221">
        <v>0</v>
      </c>
      <c r="T115" s="217">
        <v>0</v>
      </c>
      <c r="U115" s="222" t="s">
        <v>286</v>
      </c>
      <c r="V115" s="178" t="str">
        <f t="shared" si="6"/>
        <v/>
      </c>
      <c r="W115" s="178" t="str">
        <f t="shared" si="7"/>
        <v>ü</v>
      </c>
      <c r="X115" s="178" t="str">
        <f t="shared" si="8"/>
        <v/>
      </c>
      <c r="Y115" s="178" t="str">
        <f t="shared" si="9"/>
        <v/>
      </c>
    </row>
    <row r="116" spans="1:25" ht="21.75" customHeight="1">
      <c r="A116" s="176">
        <f t="shared" si="11"/>
        <v>109</v>
      </c>
      <c r="B116" s="215">
        <v>3</v>
      </c>
      <c r="C116" s="260"/>
      <c r="D116" s="120" t="s">
        <v>431</v>
      </c>
      <c r="E116" s="123">
        <v>3000000</v>
      </c>
      <c r="F116" s="217" t="s">
        <v>1657</v>
      </c>
      <c r="G116" s="218">
        <v>1</v>
      </c>
      <c r="H116" s="219">
        <v>1</v>
      </c>
      <c r="I116" s="219">
        <v>0</v>
      </c>
      <c r="J116" s="219">
        <v>0</v>
      </c>
      <c r="K116" s="220">
        <v>0</v>
      </c>
      <c r="L116" s="218">
        <v>0</v>
      </c>
      <c r="M116" s="219">
        <v>0</v>
      </c>
      <c r="N116" s="220">
        <v>0</v>
      </c>
      <c r="O116" s="218">
        <v>0</v>
      </c>
      <c r="P116" s="219">
        <v>1</v>
      </c>
      <c r="Q116" s="220">
        <v>1</v>
      </c>
      <c r="R116" s="218">
        <v>0</v>
      </c>
      <c r="S116" s="221">
        <v>0</v>
      </c>
      <c r="T116" s="217">
        <v>0</v>
      </c>
      <c r="U116" s="222" t="s">
        <v>1162</v>
      </c>
      <c r="V116" s="178" t="str">
        <f t="shared" si="6"/>
        <v/>
      </c>
      <c r="W116" s="178" t="str">
        <f t="shared" si="7"/>
        <v>ü</v>
      </c>
      <c r="X116" s="178" t="str">
        <f t="shared" si="8"/>
        <v/>
      </c>
      <c r="Y116" s="178" t="str">
        <f t="shared" si="9"/>
        <v/>
      </c>
    </row>
    <row r="117" spans="1:25" ht="21.75" customHeight="1">
      <c r="A117" s="176">
        <f t="shared" si="11"/>
        <v>110</v>
      </c>
      <c r="B117" s="215">
        <v>3</v>
      </c>
      <c r="C117" s="260"/>
      <c r="D117" s="120" t="s">
        <v>432</v>
      </c>
      <c r="E117" s="123">
        <v>2000000</v>
      </c>
      <c r="F117" s="217" t="s">
        <v>1657</v>
      </c>
      <c r="G117" s="218">
        <v>0</v>
      </c>
      <c r="H117" s="219">
        <v>0</v>
      </c>
      <c r="I117" s="219">
        <v>0</v>
      </c>
      <c r="J117" s="219">
        <v>0</v>
      </c>
      <c r="K117" s="220">
        <v>0</v>
      </c>
      <c r="L117" s="218">
        <v>1</v>
      </c>
      <c r="M117" s="219">
        <v>1</v>
      </c>
      <c r="N117" s="220">
        <v>0</v>
      </c>
      <c r="O117" s="218">
        <v>0</v>
      </c>
      <c r="P117" s="219">
        <v>1</v>
      </c>
      <c r="Q117" s="220">
        <v>1</v>
      </c>
      <c r="R117" s="218">
        <v>0</v>
      </c>
      <c r="S117" s="221">
        <v>0</v>
      </c>
      <c r="T117" s="217">
        <v>0</v>
      </c>
      <c r="U117" s="222" t="s">
        <v>286</v>
      </c>
      <c r="V117" s="178" t="str">
        <f t="shared" si="6"/>
        <v/>
      </c>
      <c r="W117" s="178" t="str">
        <f t="shared" si="7"/>
        <v>ü</v>
      </c>
      <c r="X117" s="178" t="str">
        <f t="shared" si="8"/>
        <v/>
      </c>
      <c r="Y117" s="178" t="str">
        <f t="shared" si="9"/>
        <v/>
      </c>
    </row>
    <row r="118" spans="1:25" ht="21.75" customHeight="1">
      <c r="A118" s="176">
        <f t="shared" si="11"/>
        <v>111</v>
      </c>
      <c r="B118" s="215">
        <v>3</v>
      </c>
      <c r="C118" s="260"/>
      <c r="D118" s="120" t="s">
        <v>433</v>
      </c>
      <c r="E118" s="123">
        <v>656000</v>
      </c>
      <c r="F118" s="217" t="s">
        <v>1658</v>
      </c>
      <c r="G118" s="218">
        <v>0</v>
      </c>
      <c r="H118" s="219">
        <v>0</v>
      </c>
      <c r="I118" s="219">
        <v>0</v>
      </c>
      <c r="J118" s="219">
        <v>0</v>
      </c>
      <c r="K118" s="220">
        <v>0</v>
      </c>
      <c r="L118" s="218">
        <v>1</v>
      </c>
      <c r="M118" s="219">
        <v>1</v>
      </c>
      <c r="N118" s="220">
        <v>0</v>
      </c>
      <c r="O118" s="218">
        <v>0</v>
      </c>
      <c r="P118" s="219">
        <v>1</v>
      </c>
      <c r="Q118" s="220">
        <v>1</v>
      </c>
      <c r="R118" s="218">
        <v>0</v>
      </c>
      <c r="S118" s="221">
        <v>0</v>
      </c>
      <c r="T118" s="217">
        <v>0</v>
      </c>
      <c r="U118" s="225" t="s">
        <v>1249</v>
      </c>
      <c r="V118" s="178" t="str">
        <f t="shared" si="6"/>
        <v/>
      </c>
      <c r="W118" s="178" t="str">
        <f t="shared" si="7"/>
        <v/>
      </c>
      <c r="X118" s="178" t="str">
        <f t="shared" si="8"/>
        <v/>
      </c>
      <c r="Y118" s="178" t="str">
        <f t="shared" si="9"/>
        <v>ü</v>
      </c>
    </row>
    <row r="119" spans="1:25" ht="21.75" customHeight="1">
      <c r="A119" s="176">
        <f t="shared" si="11"/>
        <v>112</v>
      </c>
      <c r="B119" s="215">
        <v>3</v>
      </c>
      <c r="C119" s="260"/>
      <c r="D119" s="143" t="s">
        <v>434</v>
      </c>
      <c r="E119" s="123">
        <v>495200</v>
      </c>
      <c r="F119" s="217" t="s">
        <v>1658</v>
      </c>
      <c r="G119" s="218">
        <v>0</v>
      </c>
      <c r="H119" s="219">
        <v>0</v>
      </c>
      <c r="I119" s="219">
        <v>0</v>
      </c>
      <c r="J119" s="219">
        <v>0</v>
      </c>
      <c r="K119" s="220">
        <v>0</v>
      </c>
      <c r="L119" s="218">
        <v>1</v>
      </c>
      <c r="M119" s="219">
        <v>1</v>
      </c>
      <c r="N119" s="220">
        <v>0</v>
      </c>
      <c r="O119" s="218">
        <v>0</v>
      </c>
      <c r="P119" s="219">
        <v>1</v>
      </c>
      <c r="Q119" s="220">
        <v>1</v>
      </c>
      <c r="R119" s="218">
        <v>0</v>
      </c>
      <c r="S119" s="221">
        <v>0</v>
      </c>
      <c r="T119" s="217">
        <v>0</v>
      </c>
      <c r="U119" s="225" t="s">
        <v>1655</v>
      </c>
      <c r="V119" s="178" t="str">
        <f t="shared" si="6"/>
        <v/>
      </c>
      <c r="W119" s="178" t="str">
        <f t="shared" si="7"/>
        <v/>
      </c>
      <c r="X119" s="178" t="str">
        <f t="shared" si="8"/>
        <v/>
      </c>
      <c r="Y119" s="178" t="str">
        <f t="shared" si="9"/>
        <v>ü</v>
      </c>
    </row>
    <row r="120" spans="1:25" ht="21.75" customHeight="1">
      <c r="A120" s="176">
        <f t="shared" si="11"/>
        <v>113</v>
      </c>
      <c r="B120" s="215">
        <v>3</v>
      </c>
      <c r="C120" s="260"/>
      <c r="D120" s="120" t="s">
        <v>435</v>
      </c>
      <c r="E120" s="123">
        <v>360000</v>
      </c>
      <c r="F120" s="217" t="s">
        <v>1658</v>
      </c>
      <c r="G120" s="218">
        <v>0</v>
      </c>
      <c r="H120" s="219">
        <v>0</v>
      </c>
      <c r="I120" s="219">
        <v>0</v>
      </c>
      <c r="J120" s="219">
        <v>0</v>
      </c>
      <c r="K120" s="220">
        <v>0</v>
      </c>
      <c r="L120" s="218">
        <v>1</v>
      </c>
      <c r="M120" s="219">
        <v>1</v>
      </c>
      <c r="N120" s="220">
        <v>0</v>
      </c>
      <c r="O120" s="218">
        <v>0</v>
      </c>
      <c r="P120" s="219">
        <v>1</v>
      </c>
      <c r="Q120" s="220">
        <v>1</v>
      </c>
      <c r="R120" s="218">
        <v>0</v>
      </c>
      <c r="S120" s="221">
        <v>0</v>
      </c>
      <c r="T120" s="217">
        <v>0</v>
      </c>
      <c r="U120" s="225" t="s">
        <v>1655</v>
      </c>
      <c r="V120" s="178" t="str">
        <f t="shared" si="6"/>
        <v/>
      </c>
      <c r="W120" s="178" t="str">
        <f t="shared" si="7"/>
        <v/>
      </c>
      <c r="X120" s="178" t="str">
        <f t="shared" si="8"/>
        <v/>
      </c>
      <c r="Y120" s="178" t="str">
        <f t="shared" si="9"/>
        <v>ü</v>
      </c>
    </row>
    <row r="121" spans="1:25" ht="21.75" customHeight="1">
      <c r="A121" s="176">
        <f t="shared" si="11"/>
        <v>114</v>
      </c>
      <c r="B121" s="215">
        <v>3</v>
      </c>
      <c r="C121" s="260"/>
      <c r="D121" s="120" t="s">
        <v>435</v>
      </c>
      <c r="E121" s="123">
        <v>360000</v>
      </c>
      <c r="F121" s="217" t="s">
        <v>1658</v>
      </c>
      <c r="G121" s="218">
        <v>0</v>
      </c>
      <c r="H121" s="219">
        <v>0</v>
      </c>
      <c r="I121" s="219">
        <v>0</v>
      </c>
      <c r="J121" s="219">
        <v>0</v>
      </c>
      <c r="K121" s="220">
        <v>0</v>
      </c>
      <c r="L121" s="218">
        <v>1</v>
      </c>
      <c r="M121" s="219">
        <v>1</v>
      </c>
      <c r="N121" s="220">
        <v>0</v>
      </c>
      <c r="O121" s="218">
        <v>0</v>
      </c>
      <c r="P121" s="219">
        <v>1</v>
      </c>
      <c r="Q121" s="220">
        <v>1</v>
      </c>
      <c r="R121" s="218">
        <v>0</v>
      </c>
      <c r="S121" s="221">
        <v>0</v>
      </c>
      <c r="T121" s="217">
        <v>0</v>
      </c>
      <c r="U121" s="225" t="s">
        <v>1655</v>
      </c>
      <c r="V121" s="178" t="str">
        <f t="shared" si="6"/>
        <v/>
      </c>
      <c r="W121" s="178" t="str">
        <f t="shared" si="7"/>
        <v/>
      </c>
      <c r="X121" s="178" t="str">
        <f t="shared" si="8"/>
        <v/>
      </c>
      <c r="Y121" s="178" t="str">
        <f t="shared" si="9"/>
        <v>ü</v>
      </c>
    </row>
    <row r="122" spans="1:25" ht="21.75" customHeight="1">
      <c r="A122" s="176">
        <f t="shared" si="11"/>
        <v>115</v>
      </c>
      <c r="B122" s="215">
        <v>3</v>
      </c>
      <c r="C122" s="260"/>
      <c r="D122" s="120" t="s">
        <v>435</v>
      </c>
      <c r="E122" s="123">
        <v>360000</v>
      </c>
      <c r="F122" s="217" t="s">
        <v>1658</v>
      </c>
      <c r="G122" s="218">
        <v>0</v>
      </c>
      <c r="H122" s="219">
        <v>0</v>
      </c>
      <c r="I122" s="219">
        <v>0</v>
      </c>
      <c r="J122" s="219">
        <v>0</v>
      </c>
      <c r="K122" s="220">
        <v>0</v>
      </c>
      <c r="L122" s="218">
        <v>1</v>
      </c>
      <c r="M122" s="219">
        <v>1</v>
      </c>
      <c r="N122" s="220">
        <v>0</v>
      </c>
      <c r="O122" s="218">
        <v>0</v>
      </c>
      <c r="P122" s="219">
        <v>1</v>
      </c>
      <c r="Q122" s="220">
        <v>1</v>
      </c>
      <c r="R122" s="218">
        <v>0</v>
      </c>
      <c r="S122" s="221">
        <v>0</v>
      </c>
      <c r="T122" s="217">
        <v>0</v>
      </c>
      <c r="U122" s="225" t="s">
        <v>1655</v>
      </c>
      <c r="V122" s="178" t="str">
        <f t="shared" si="6"/>
        <v/>
      </c>
      <c r="W122" s="178" t="str">
        <f t="shared" si="7"/>
        <v/>
      </c>
      <c r="X122" s="178" t="str">
        <f t="shared" si="8"/>
        <v/>
      </c>
      <c r="Y122" s="178" t="str">
        <f t="shared" si="9"/>
        <v>ü</v>
      </c>
    </row>
    <row r="123" spans="1:25" ht="21.75" customHeight="1">
      <c r="A123" s="176">
        <f t="shared" si="11"/>
        <v>116</v>
      </c>
      <c r="B123" s="215">
        <v>3</v>
      </c>
      <c r="C123" s="260"/>
      <c r="D123" s="120" t="s">
        <v>435</v>
      </c>
      <c r="E123" s="123">
        <v>360000</v>
      </c>
      <c r="F123" s="217" t="s">
        <v>1658</v>
      </c>
      <c r="G123" s="218">
        <v>0</v>
      </c>
      <c r="H123" s="219">
        <v>0</v>
      </c>
      <c r="I123" s="219">
        <v>0</v>
      </c>
      <c r="J123" s="219">
        <v>0</v>
      </c>
      <c r="K123" s="220">
        <v>0</v>
      </c>
      <c r="L123" s="218">
        <v>1</v>
      </c>
      <c r="M123" s="219">
        <v>1</v>
      </c>
      <c r="N123" s="220">
        <v>0</v>
      </c>
      <c r="O123" s="218">
        <v>0</v>
      </c>
      <c r="P123" s="219">
        <v>1</v>
      </c>
      <c r="Q123" s="220">
        <v>1</v>
      </c>
      <c r="R123" s="218">
        <v>0</v>
      </c>
      <c r="S123" s="221">
        <v>0</v>
      </c>
      <c r="T123" s="217">
        <v>0</v>
      </c>
      <c r="U123" s="225" t="s">
        <v>1655</v>
      </c>
      <c r="V123" s="178" t="str">
        <f t="shared" si="6"/>
        <v/>
      </c>
      <c r="W123" s="178" t="str">
        <f t="shared" si="7"/>
        <v/>
      </c>
      <c r="X123" s="178" t="str">
        <f t="shared" si="8"/>
        <v/>
      </c>
      <c r="Y123" s="178" t="str">
        <f t="shared" si="9"/>
        <v>ü</v>
      </c>
    </row>
    <row r="124" spans="1:25" ht="21.75" customHeight="1">
      <c r="A124" s="176">
        <f t="shared" si="11"/>
        <v>117</v>
      </c>
      <c r="B124" s="215">
        <v>3</v>
      </c>
      <c r="C124" s="260"/>
      <c r="D124" s="134" t="s">
        <v>436</v>
      </c>
      <c r="E124" s="135">
        <v>100000</v>
      </c>
      <c r="F124" s="217" t="s">
        <v>1657</v>
      </c>
      <c r="G124" s="218">
        <v>0</v>
      </c>
      <c r="H124" s="219">
        <v>1</v>
      </c>
      <c r="I124" s="219">
        <v>0</v>
      </c>
      <c r="J124" s="219">
        <v>0</v>
      </c>
      <c r="K124" s="220">
        <v>0</v>
      </c>
      <c r="L124" s="218">
        <v>1</v>
      </c>
      <c r="M124" s="219">
        <v>0</v>
      </c>
      <c r="N124" s="220">
        <v>0</v>
      </c>
      <c r="O124" s="218">
        <v>0</v>
      </c>
      <c r="P124" s="219">
        <v>1</v>
      </c>
      <c r="Q124" s="220">
        <v>1</v>
      </c>
      <c r="R124" s="218">
        <v>0</v>
      </c>
      <c r="S124" s="221">
        <v>0</v>
      </c>
      <c r="T124" s="217">
        <v>0</v>
      </c>
      <c r="U124" s="222" t="s">
        <v>286</v>
      </c>
      <c r="V124" s="178" t="str">
        <f t="shared" si="6"/>
        <v/>
      </c>
      <c r="W124" s="178" t="str">
        <f t="shared" si="7"/>
        <v>ü</v>
      </c>
      <c r="X124" s="178" t="str">
        <f t="shared" si="8"/>
        <v/>
      </c>
      <c r="Y124" s="178" t="str">
        <f t="shared" si="9"/>
        <v/>
      </c>
    </row>
    <row r="125" spans="1:25" ht="21.75" customHeight="1">
      <c r="A125" s="176">
        <f t="shared" si="11"/>
        <v>118</v>
      </c>
      <c r="B125" s="215">
        <v>3</v>
      </c>
      <c r="C125" s="260"/>
      <c r="D125" s="120" t="s">
        <v>437</v>
      </c>
      <c r="E125" s="123">
        <v>745700</v>
      </c>
      <c r="F125" s="217" t="s">
        <v>1658</v>
      </c>
      <c r="G125" s="218">
        <v>0</v>
      </c>
      <c r="H125" s="219">
        <v>0</v>
      </c>
      <c r="I125" s="219">
        <v>0</v>
      </c>
      <c r="J125" s="219">
        <v>0</v>
      </c>
      <c r="K125" s="220">
        <v>0</v>
      </c>
      <c r="L125" s="218">
        <v>1</v>
      </c>
      <c r="M125" s="219">
        <v>1</v>
      </c>
      <c r="N125" s="220">
        <v>1</v>
      </c>
      <c r="O125" s="218">
        <v>0</v>
      </c>
      <c r="P125" s="219">
        <v>1</v>
      </c>
      <c r="Q125" s="220">
        <v>1</v>
      </c>
      <c r="R125" s="218">
        <v>0</v>
      </c>
      <c r="S125" s="221">
        <v>0</v>
      </c>
      <c r="T125" s="217">
        <v>0</v>
      </c>
      <c r="U125" s="225" t="s">
        <v>1655</v>
      </c>
      <c r="V125" s="178" t="str">
        <f t="shared" si="6"/>
        <v/>
      </c>
      <c r="W125" s="178" t="str">
        <f t="shared" si="7"/>
        <v/>
      </c>
      <c r="X125" s="178" t="str">
        <f t="shared" si="8"/>
        <v/>
      </c>
      <c r="Y125" s="178" t="str">
        <f t="shared" si="9"/>
        <v>ü</v>
      </c>
    </row>
    <row r="126" spans="1:25" ht="21.75" customHeight="1">
      <c r="A126" s="176">
        <f t="shared" si="11"/>
        <v>119</v>
      </c>
      <c r="B126" s="215">
        <v>3</v>
      </c>
      <c r="C126" s="260"/>
      <c r="D126" s="120" t="s">
        <v>438</v>
      </c>
      <c r="E126" s="123">
        <v>920000</v>
      </c>
      <c r="F126" s="217" t="s">
        <v>1658</v>
      </c>
      <c r="G126" s="218">
        <v>0</v>
      </c>
      <c r="H126" s="219">
        <v>0</v>
      </c>
      <c r="I126" s="219">
        <v>0</v>
      </c>
      <c r="J126" s="219">
        <v>0</v>
      </c>
      <c r="K126" s="220">
        <v>0</v>
      </c>
      <c r="L126" s="218">
        <v>1</v>
      </c>
      <c r="M126" s="219">
        <v>1</v>
      </c>
      <c r="N126" s="220">
        <v>1</v>
      </c>
      <c r="O126" s="218">
        <v>0</v>
      </c>
      <c r="P126" s="219">
        <v>1</v>
      </c>
      <c r="Q126" s="220">
        <v>1</v>
      </c>
      <c r="R126" s="218">
        <v>0</v>
      </c>
      <c r="S126" s="221">
        <v>0</v>
      </c>
      <c r="T126" s="217">
        <v>0</v>
      </c>
      <c r="U126" s="225" t="s">
        <v>1249</v>
      </c>
      <c r="V126" s="178" t="str">
        <f t="shared" si="6"/>
        <v/>
      </c>
      <c r="W126" s="178" t="str">
        <f t="shared" si="7"/>
        <v/>
      </c>
      <c r="X126" s="178" t="str">
        <f t="shared" si="8"/>
        <v/>
      </c>
      <c r="Y126" s="178" t="str">
        <f t="shared" si="9"/>
        <v>ü</v>
      </c>
    </row>
    <row r="127" spans="1:25" ht="21.75" customHeight="1">
      <c r="A127" s="176">
        <f t="shared" si="11"/>
        <v>120</v>
      </c>
      <c r="B127" s="215">
        <v>3</v>
      </c>
      <c r="C127" s="260"/>
      <c r="D127" s="120" t="s">
        <v>439</v>
      </c>
      <c r="E127" s="123">
        <v>750000</v>
      </c>
      <c r="F127" s="217" t="s">
        <v>1657</v>
      </c>
      <c r="G127" s="218">
        <v>0</v>
      </c>
      <c r="H127" s="219">
        <v>1</v>
      </c>
      <c r="I127" s="219">
        <v>0</v>
      </c>
      <c r="J127" s="219">
        <v>0</v>
      </c>
      <c r="K127" s="220">
        <v>0</v>
      </c>
      <c r="L127" s="218">
        <v>1</v>
      </c>
      <c r="M127" s="219">
        <v>0</v>
      </c>
      <c r="N127" s="220">
        <v>0</v>
      </c>
      <c r="O127" s="218">
        <v>0</v>
      </c>
      <c r="P127" s="219">
        <v>1</v>
      </c>
      <c r="Q127" s="220">
        <v>1</v>
      </c>
      <c r="R127" s="218">
        <v>1</v>
      </c>
      <c r="S127" s="221">
        <v>1</v>
      </c>
      <c r="T127" s="217">
        <v>0</v>
      </c>
      <c r="U127" s="222" t="s">
        <v>440</v>
      </c>
      <c r="V127" s="178" t="str">
        <f t="shared" si="6"/>
        <v/>
      </c>
      <c r="W127" s="178" t="str">
        <f t="shared" si="7"/>
        <v>ü</v>
      </c>
      <c r="X127" s="178" t="str">
        <f t="shared" si="8"/>
        <v/>
      </c>
      <c r="Y127" s="178" t="str">
        <f t="shared" si="9"/>
        <v/>
      </c>
    </row>
    <row r="128" spans="1:25" ht="21.75" customHeight="1">
      <c r="A128" s="176">
        <f t="shared" si="11"/>
        <v>121</v>
      </c>
      <c r="B128" s="215">
        <v>3</v>
      </c>
      <c r="C128" s="260"/>
      <c r="D128" s="120" t="s">
        <v>439</v>
      </c>
      <c r="E128" s="123">
        <v>696000</v>
      </c>
      <c r="F128" s="217" t="s">
        <v>1657</v>
      </c>
      <c r="G128" s="218">
        <v>0</v>
      </c>
      <c r="H128" s="219">
        <v>1</v>
      </c>
      <c r="I128" s="219">
        <v>0</v>
      </c>
      <c r="J128" s="219">
        <v>0</v>
      </c>
      <c r="K128" s="220">
        <v>0</v>
      </c>
      <c r="L128" s="218">
        <v>1</v>
      </c>
      <c r="M128" s="219">
        <v>0</v>
      </c>
      <c r="N128" s="220">
        <v>0</v>
      </c>
      <c r="O128" s="218">
        <v>0</v>
      </c>
      <c r="P128" s="219">
        <v>1</v>
      </c>
      <c r="Q128" s="220">
        <v>1</v>
      </c>
      <c r="R128" s="218">
        <v>1</v>
      </c>
      <c r="S128" s="221">
        <v>1</v>
      </c>
      <c r="T128" s="217">
        <v>0</v>
      </c>
      <c r="U128" s="222" t="s">
        <v>440</v>
      </c>
      <c r="V128" s="178" t="str">
        <f t="shared" si="6"/>
        <v/>
      </c>
      <c r="W128" s="178" t="str">
        <f t="shared" si="7"/>
        <v>ü</v>
      </c>
      <c r="X128" s="178" t="str">
        <f t="shared" si="8"/>
        <v/>
      </c>
      <c r="Y128" s="178" t="str">
        <f t="shared" si="9"/>
        <v/>
      </c>
    </row>
    <row r="129" spans="1:25" ht="21.75" customHeight="1">
      <c r="A129" s="176">
        <f t="shared" si="11"/>
        <v>122</v>
      </c>
      <c r="B129" s="215">
        <v>3</v>
      </c>
      <c r="C129" s="260"/>
      <c r="D129" s="120" t="s">
        <v>439</v>
      </c>
      <c r="E129" s="123">
        <v>696000</v>
      </c>
      <c r="F129" s="217" t="s">
        <v>1657</v>
      </c>
      <c r="G129" s="218">
        <v>0</v>
      </c>
      <c r="H129" s="219">
        <v>1</v>
      </c>
      <c r="I129" s="219">
        <v>0</v>
      </c>
      <c r="J129" s="219">
        <v>0</v>
      </c>
      <c r="K129" s="220">
        <v>0</v>
      </c>
      <c r="L129" s="218">
        <v>1</v>
      </c>
      <c r="M129" s="219">
        <v>0</v>
      </c>
      <c r="N129" s="220">
        <v>0</v>
      </c>
      <c r="O129" s="218">
        <v>0</v>
      </c>
      <c r="P129" s="219">
        <v>1</v>
      </c>
      <c r="Q129" s="220">
        <v>1</v>
      </c>
      <c r="R129" s="218">
        <v>1</v>
      </c>
      <c r="S129" s="221">
        <v>1</v>
      </c>
      <c r="T129" s="217">
        <v>0</v>
      </c>
      <c r="U129" s="222" t="s">
        <v>440</v>
      </c>
      <c r="V129" s="178" t="str">
        <f t="shared" si="6"/>
        <v/>
      </c>
      <c r="W129" s="178" t="str">
        <f t="shared" si="7"/>
        <v>ü</v>
      </c>
      <c r="X129" s="178" t="str">
        <f t="shared" si="8"/>
        <v/>
      </c>
      <c r="Y129" s="178" t="str">
        <f t="shared" si="9"/>
        <v/>
      </c>
    </row>
    <row r="130" spans="1:25" ht="21.75" customHeight="1">
      <c r="A130" s="176">
        <f t="shared" si="11"/>
        <v>123</v>
      </c>
      <c r="B130" s="215">
        <v>3</v>
      </c>
      <c r="C130" s="260"/>
      <c r="D130" s="120" t="s">
        <v>439</v>
      </c>
      <c r="E130" s="123">
        <v>306000</v>
      </c>
      <c r="F130" s="217" t="s">
        <v>1657</v>
      </c>
      <c r="G130" s="218">
        <v>0</v>
      </c>
      <c r="H130" s="219">
        <v>1</v>
      </c>
      <c r="I130" s="219">
        <v>0</v>
      </c>
      <c r="J130" s="219">
        <v>0</v>
      </c>
      <c r="K130" s="220">
        <v>0</v>
      </c>
      <c r="L130" s="218">
        <v>1</v>
      </c>
      <c r="M130" s="219">
        <v>0</v>
      </c>
      <c r="N130" s="220">
        <v>0</v>
      </c>
      <c r="O130" s="218">
        <v>0</v>
      </c>
      <c r="P130" s="219">
        <v>1</v>
      </c>
      <c r="Q130" s="220">
        <v>1</v>
      </c>
      <c r="R130" s="218">
        <v>1</v>
      </c>
      <c r="S130" s="221">
        <v>1</v>
      </c>
      <c r="T130" s="217">
        <v>0</v>
      </c>
      <c r="U130" s="222" t="s">
        <v>440</v>
      </c>
      <c r="V130" s="178" t="str">
        <f t="shared" si="6"/>
        <v/>
      </c>
      <c r="W130" s="178" t="str">
        <f t="shared" si="7"/>
        <v>ü</v>
      </c>
      <c r="X130" s="178" t="str">
        <f t="shared" si="8"/>
        <v/>
      </c>
      <c r="Y130" s="178" t="str">
        <f t="shared" si="9"/>
        <v/>
      </c>
    </row>
    <row r="131" spans="1:25" ht="21.75" customHeight="1">
      <c r="A131" s="176">
        <f t="shared" si="11"/>
        <v>124</v>
      </c>
      <c r="B131" s="215">
        <v>3</v>
      </c>
      <c r="C131" s="260"/>
      <c r="D131" s="120" t="s">
        <v>441</v>
      </c>
      <c r="E131" s="123">
        <v>2500000</v>
      </c>
      <c r="F131" s="217" t="s">
        <v>1658</v>
      </c>
      <c r="G131" s="218">
        <v>1</v>
      </c>
      <c r="H131" s="219">
        <v>0</v>
      </c>
      <c r="I131" s="219">
        <v>0</v>
      </c>
      <c r="J131" s="219">
        <v>0</v>
      </c>
      <c r="K131" s="220">
        <v>0</v>
      </c>
      <c r="L131" s="218">
        <v>1</v>
      </c>
      <c r="M131" s="219">
        <v>1</v>
      </c>
      <c r="N131" s="220">
        <v>1</v>
      </c>
      <c r="O131" s="218">
        <v>0</v>
      </c>
      <c r="P131" s="219">
        <v>1</v>
      </c>
      <c r="Q131" s="220">
        <v>1</v>
      </c>
      <c r="R131" s="218">
        <v>0</v>
      </c>
      <c r="S131" s="221">
        <v>0</v>
      </c>
      <c r="T131" s="217">
        <v>0</v>
      </c>
      <c r="U131" s="225" t="s">
        <v>1655</v>
      </c>
      <c r="V131" s="178" t="str">
        <f t="shared" si="6"/>
        <v/>
      </c>
      <c r="W131" s="178" t="str">
        <f t="shared" si="7"/>
        <v/>
      </c>
      <c r="X131" s="178" t="str">
        <f t="shared" si="8"/>
        <v/>
      </c>
      <c r="Y131" s="178" t="str">
        <f t="shared" si="9"/>
        <v>ü</v>
      </c>
    </row>
    <row r="132" spans="1:25" ht="21.75" customHeight="1">
      <c r="A132" s="176">
        <f t="shared" si="11"/>
        <v>125</v>
      </c>
      <c r="B132" s="215">
        <v>3</v>
      </c>
      <c r="C132" s="260"/>
      <c r="D132" s="120" t="s">
        <v>442</v>
      </c>
      <c r="E132" s="123">
        <v>130000</v>
      </c>
      <c r="F132" s="217" t="s">
        <v>1657</v>
      </c>
      <c r="G132" s="218">
        <v>0</v>
      </c>
      <c r="H132" s="219">
        <v>0</v>
      </c>
      <c r="I132" s="219">
        <v>0</v>
      </c>
      <c r="J132" s="219">
        <v>0</v>
      </c>
      <c r="K132" s="220">
        <v>0</v>
      </c>
      <c r="L132" s="218">
        <v>1</v>
      </c>
      <c r="M132" s="219">
        <v>1</v>
      </c>
      <c r="N132" s="220">
        <v>0</v>
      </c>
      <c r="O132" s="218">
        <v>0</v>
      </c>
      <c r="P132" s="219">
        <v>1</v>
      </c>
      <c r="Q132" s="220">
        <v>1</v>
      </c>
      <c r="R132" s="218">
        <v>1</v>
      </c>
      <c r="S132" s="221">
        <v>1</v>
      </c>
      <c r="T132" s="217">
        <v>0</v>
      </c>
      <c r="U132" s="222" t="s">
        <v>286</v>
      </c>
      <c r="V132" s="178" t="str">
        <f t="shared" si="6"/>
        <v/>
      </c>
      <c r="W132" s="178" t="str">
        <f t="shared" si="7"/>
        <v>ü</v>
      </c>
      <c r="X132" s="178" t="str">
        <f t="shared" si="8"/>
        <v/>
      </c>
      <c r="Y132" s="178" t="str">
        <f t="shared" si="9"/>
        <v/>
      </c>
    </row>
    <row r="133" spans="1:25" ht="21.75" customHeight="1">
      <c r="A133" s="176">
        <f t="shared" si="11"/>
        <v>126</v>
      </c>
      <c r="B133" s="215">
        <v>3</v>
      </c>
      <c r="C133" s="260"/>
      <c r="D133" s="120" t="s">
        <v>442</v>
      </c>
      <c r="E133" s="123">
        <v>70000</v>
      </c>
      <c r="F133" s="217" t="s">
        <v>1657</v>
      </c>
      <c r="G133" s="218">
        <v>0</v>
      </c>
      <c r="H133" s="219">
        <v>0</v>
      </c>
      <c r="I133" s="219">
        <v>0</v>
      </c>
      <c r="J133" s="219">
        <v>0</v>
      </c>
      <c r="K133" s="220">
        <v>0</v>
      </c>
      <c r="L133" s="218">
        <v>1</v>
      </c>
      <c r="M133" s="219">
        <v>1</v>
      </c>
      <c r="N133" s="220">
        <v>0</v>
      </c>
      <c r="O133" s="218">
        <v>0</v>
      </c>
      <c r="P133" s="219">
        <v>1</v>
      </c>
      <c r="Q133" s="220">
        <v>1</v>
      </c>
      <c r="R133" s="218">
        <v>1</v>
      </c>
      <c r="S133" s="221">
        <v>1</v>
      </c>
      <c r="T133" s="217">
        <v>0</v>
      </c>
      <c r="U133" s="222" t="s">
        <v>286</v>
      </c>
      <c r="V133" s="178" t="str">
        <f t="shared" si="6"/>
        <v/>
      </c>
      <c r="W133" s="178" t="str">
        <f t="shared" si="7"/>
        <v>ü</v>
      </c>
      <c r="X133" s="178" t="str">
        <f t="shared" si="8"/>
        <v/>
      </c>
      <c r="Y133" s="178" t="str">
        <f t="shared" si="9"/>
        <v/>
      </c>
    </row>
    <row r="134" spans="1:25" ht="21.75" customHeight="1">
      <c r="A134" s="176">
        <f t="shared" si="11"/>
        <v>127</v>
      </c>
      <c r="B134" s="215">
        <v>3</v>
      </c>
      <c r="C134" s="260"/>
      <c r="D134" s="120" t="s">
        <v>442</v>
      </c>
      <c r="E134" s="123">
        <v>60000</v>
      </c>
      <c r="F134" s="217" t="s">
        <v>1657</v>
      </c>
      <c r="G134" s="218">
        <v>0</v>
      </c>
      <c r="H134" s="219">
        <v>0</v>
      </c>
      <c r="I134" s="219">
        <v>0</v>
      </c>
      <c r="J134" s="219">
        <v>0</v>
      </c>
      <c r="K134" s="220">
        <v>0</v>
      </c>
      <c r="L134" s="218">
        <v>1</v>
      </c>
      <c r="M134" s="219">
        <v>1</v>
      </c>
      <c r="N134" s="220">
        <v>0</v>
      </c>
      <c r="O134" s="218">
        <v>0</v>
      </c>
      <c r="P134" s="219">
        <v>1</v>
      </c>
      <c r="Q134" s="220">
        <v>1</v>
      </c>
      <c r="R134" s="218">
        <v>1</v>
      </c>
      <c r="S134" s="221">
        <v>1</v>
      </c>
      <c r="T134" s="217">
        <v>0</v>
      </c>
      <c r="U134" s="222" t="s">
        <v>286</v>
      </c>
      <c r="V134" s="178" t="str">
        <f t="shared" si="6"/>
        <v/>
      </c>
      <c r="W134" s="178" t="str">
        <f t="shared" si="7"/>
        <v>ü</v>
      </c>
      <c r="X134" s="178" t="str">
        <f t="shared" si="8"/>
        <v/>
      </c>
      <c r="Y134" s="178" t="str">
        <f t="shared" si="9"/>
        <v/>
      </c>
    </row>
    <row r="135" spans="1:25" ht="21.75" customHeight="1">
      <c r="A135" s="176">
        <f t="shared" si="11"/>
        <v>128</v>
      </c>
      <c r="B135" s="215">
        <v>3</v>
      </c>
      <c r="C135" s="260"/>
      <c r="D135" s="120" t="s">
        <v>442</v>
      </c>
      <c r="E135" s="123">
        <v>40000</v>
      </c>
      <c r="F135" s="217" t="s">
        <v>1657</v>
      </c>
      <c r="G135" s="218">
        <v>0</v>
      </c>
      <c r="H135" s="219">
        <v>0</v>
      </c>
      <c r="I135" s="219">
        <v>0</v>
      </c>
      <c r="J135" s="219">
        <v>0</v>
      </c>
      <c r="K135" s="220">
        <v>0</v>
      </c>
      <c r="L135" s="218">
        <v>1</v>
      </c>
      <c r="M135" s="219">
        <v>1</v>
      </c>
      <c r="N135" s="220">
        <v>0</v>
      </c>
      <c r="O135" s="218">
        <v>0</v>
      </c>
      <c r="P135" s="219">
        <v>1</v>
      </c>
      <c r="Q135" s="220">
        <v>1</v>
      </c>
      <c r="R135" s="218">
        <v>1</v>
      </c>
      <c r="S135" s="221">
        <v>1</v>
      </c>
      <c r="T135" s="217">
        <v>0</v>
      </c>
      <c r="U135" s="222" t="s">
        <v>286</v>
      </c>
      <c r="V135" s="178" t="str">
        <f t="shared" si="6"/>
        <v/>
      </c>
      <c r="W135" s="178" t="str">
        <f t="shared" si="7"/>
        <v>ü</v>
      </c>
      <c r="X135" s="178" t="str">
        <f t="shared" si="8"/>
        <v/>
      </c>
      <c r="Y135" s="178" t="str">
        <f t="shared" si="9"/>
        <v/>
      </c>
    </row>
    <row r="136" spans="1:25" ht="21.75" customHeight="1">
      <c r="A136" s="176">
        <f t="shared" si="11"/>
        <v>129</v>
      </c>
      <c r="B136" s="215">
        <v>3</v>
      </c>
      <c r="C136" s="260"/>
      <c r="D136" s="120" t="s">
        <v>443</v>
      </c>
      <c r="E136" s="123">
        <v>150000</v>
      </c>
      <c r="F136" s="217" t="s">
        <v>1658</v>
      </c>
      <c r="G136" s="218">
        <v>0</v>
      </c>
      <c r="H136" s="219">
        <v>0</v>
      </c>
      <c r="I136" s="219">
        <v>0</v>
      </c>
      <c r="J136" s="219">
        <v>0</v>
      </c>
      <c r="K136" s="220">
        <v>0</v>
      </c>
      <c r="L136" s="218">
        <v>1</v>
      </c>
      <c r="M136" s="219">
        <v>1</v>
      </c>
      <c r="N136" s="220">
        <v>0</v>
      </c>
      <c r="O136" s="218">
        <v>0</v>
      </c>
      <c r="P136" s="219">
        <v>1</v>
      </c>
      <c r="Q136" s="220">
        <v>1</v>
      </c>
      <c r="R136" s="218">
        <v>0</v>
      </c>
      <c r="S136" s="221">
        <v>0</v>
      </c>
      <c r="T136" s="217">
        <v>0</v>
      </c>
      <c r="U136" s="225" t="s">
        <v>444</v>
      </c>
      <c r="V136" s="178" t="str">
        <f t="shared" ref="V136:V199" si="12">IF($F136="Y",$Z$4,"")</f>
        <v/>
      </c>
      <c r="W136" s="178" t="str">
        <f t="shared" ref="W136:W199" si="13">IF(F136="F",$Z$4,"")</f>
        <v/>
      </c>
      <c r="X136" s="178" t="str">
        <f t="shared" ref="X136:X199" si="14">IF(F136="L",$Z$4,"")</f>
        <v/>
      </c>
      <c r="Y136" s="178" t="str">
        <f t="shared" ref="Y136:Y199" si="15">IF(F136="N",$Z$4,"")</f>
        <v>ü</v>
      </c>
    </row>
    <row r="137" spans="1:25" ht="21.75" customHeight="1">
      <c r="A137" s="176">
        <f t="shared" ref="A137:A200" si="16">A136+1</f>
        <v>130</v>
      </c>
      <c r="B137" s="215">
        <v>3</v>
      </c>
      <c r="C137" s="260"/>
      <c r="D137" s="120" t="s">
        <v>445</v>
      </c>
      <c r="E137" s="123">
        <v>737500</v>
      </c>
      <c r="F137" s="217" t="s">
        <v>1658</v>
      </c>
      <c r="G137" s="218">
        <v>0</v>
      </c>
      <c r="H137" s="219">
        <v>0</v>
      </c>
      <c r="I137" s="219">
        <v>0</v>
      </c>
      <c r="J137" s="219">
        <v>0</v>
      </c>
      <c r="K137" s="220">
        <v>0</v>
      </c>
      <c r="L137" s="218">
        <v>1</v>
      </c>
      <c r="M137" s="219">
        <v>1</v>
      </c>
      <c r="N137" s="220">
        <v>0</v>
      </c>
      <c r="O137" s="218">
        <v>0</v>
      </c>
      <c r="P137" s="219">
        <v>1</v>
      </c>
      <c r="Q137" s="220">
        <v>1</v>
      </c>
      <c r="R137" s="218">
        <v>0</v>
      </c>
      <c r="S137" s="221">
        <v>0</v>
      </c>
      <c r="T137" s="217">
        <v>0</v>
      </c>
      <c r="U137" s="225" t="s">
        <v>446</v>
      </c>
      <c r="V137" s="178" t="str">
        <f t="shared" si="12"/>
        <v/>
      </c>
      <c r="W137" s="178" t="str">
        <f t="shared" si="13"/>
        <v/>
      </c>
      <c r="X137" s="178" t="str">
        <f t="shared" si="14"/>
        <v/>
      </c>
      <c r="Y137" s="178" t="str">
        <f t="shared" si="15"/>
        <v>ü</v>
      </c>
    </row>
    <row r="138" spans="1:25" ht="21.75" customHeight="1">
      <c r="A138" s="176">
        <f t="shared" si="16"/>
        <v>131</v>
      </c>
      <c r="B138" s="215">
        <v>3</v>
      </c>
      <c r="C138" s="260"/>
      <c r="D138" s="120" t="s">
        <v>447</v>
      </c>
      <c r="E138" s="123">
        <v>1729500</v>
      </c>
      <c r="F138" s="217" t="s">
        <v>1658</v>
      </c>
      <c r="G138" s="218">
        <v>0</v>
      </c>
      <c r="H138" s="219">
        <v>0</v>
      </c>
      <c r="I138" s="219">
        <v>0</v>
      </c>
      <c r="J138" s="219">
        <v>0</v>
      </c>
      <c r="K138" s="220">
        <v>0</v>
      </c>
      <c r="L138" s="218">
        <v>1</v>
      </c>
      <c r="M138" s="219">
        <v>1</v>
      </c>
      <c r="N138" s="220">
        <v>0</v>
      </c>
      <c r="O138" s="218">
        <v>0</v>
      </c>
      <c r="P138" s="219">
        <v>1</v>
      </c>
      <c r="Q138" s="220">
        <v>1</v>
      </c>
      <c r="R138" s="218">
        <v>0</v>
      </c>
      <c r="S138" s="221">
        <v>0</v>
      </c>
      <c r="T138" s="217">
        <v>0</v>
      </c>
      <c r="U138" s="225" t="s">
        <v>448</v>
      </c>
      <c r="V138" s="178" t="str">
        <f t="shared" si="12"/>
        <v/>
      </c>
      <c r="W138" s="178" t="str">
        <f t="shared" si="13"/>
        <v/>
      </c>
      <c r="X138" s="178" t="str">
        <f t="shared" si="14"/>
        <v/>
      </c>
      <c r="Y138" s="178" t="str">
        <f t="shared" si="15"/>
        <v>ü</v>
      </c>
    </row>
    <row r="139" spans="1:25" ht="21.75" customHeight="1">
      <c r="A139" s="176">
        <f t="shared" si="16"/>
        <v>132</v>
      </c>
      <c r="B139" s="215">
        <v>3</v>
      </c>
      <c r="C139" s="145"/>
      <c r="D139" s="120" t="s">
        <v>449</v>
      </c>
      <c r="E139" s="142">
        <v>150000</v>
      </c>
      <c r="F139" s="217" t="s">
        <v>1657</v>
      </c>
      <c r="G139" s="218">
        <v>0</v>
      </c>
      <c r="H139" s="219">
        <v>1</v>
      </c>
      <c r="I139" s="219">
        <v>0</v>
      </c>
      <c r="J139" s="219">
        <v>0</v>
      </c>
      <c r="K139" s="220">
        <v>0</v>
      </c>
      <c r="L139" s="218">
        <v>1</v>
      </c>
      <c r="M139" s="219">
        <v>0</v>
      </c>
      <c r="N139" s="220">
        <v>0</v>
      </c>
      <c r="O139" s="218">
        <v>1</v>
      </c>
      <c r="P139" s="219">
        <v>1</v>
      </c>
      <c r="Q139" s="220">
        <v>1</v>
      </c>
      <c r="R139" s="218">
        <v>0</v>
      </c>
      <c r="S139" s="221">
        <v>0</v>
      </c>
      <c r="T139" s="217">
        <v>0</v>
      </c>
      <c r="U139" s="222" t="s">
        <v>450</v>
      </c>
      <c r="V139" s="178" t="str">
        <f t="shared" si="12"/>
        <v/>
      </c>
      <c r="W139" s="178" t="str">
        <f t="shared" si="13"/>
        <v>ü</v>
      </c>
      <c r="X139" s="178" t="str">
        <f t="shared" si="14"/>
        <v/>
      </c>
      <c r="Y139" s="178" t="str">
        <f t="shared" si="15"/>
        <v/>
      </c>
    </row>
    <row r="140" spans="1:25" ht="21.75" customHeight="1">
      <c r="A140" s="176">
        <f t="shared" si="16"/>
        <v>133</v>
      </c>
      <c r="B140" s="215">
        <v>3</v>
      </c>
      <c r="C140" s="145"/>
      <c r="D140" s="134" t="s">
        <v>1865</v>
      </c>
      <c r="E140" s="135">
        <v>200000</v>
      </c>
      <c r="F140" s="217" t="s">
        <v>1658</v>
      </c>
      <c r="G140" s="218">
        <v>0</v>
      </c>
      <c r="H140" s="219">
        <v>0</v>
      </c>
      <c r="I140" s="219">
        <v>0</v>
      </c>
      <c r="J140" s="219">
        <v>0</v>
      </c>
      <c r="K140" s="220">
        <v>0</v>
      </c>
      <c r="L140" s="218">
        <v>0</v>
      </c>
      <c r="M140" s="219">
        <v>0</v>
      </c>
      <c r="N140" s="220">
        <v>0</v>
      </c>
      <c r="O140" s="218">
        <v>0</v>
      </c>
      <c r="P140" s="219">
        <v>0</v>
      </c>
      <c r="Q140" s="220">
        <v>0</v>
      </c>
      <c r="R140" s="218">
        <v>0</v>
      </c>
      <c r="S140" s="221">
        <v>0</v>
      </c>
      <c r="T140" s="217">
        <v>0</v>
      </c>
      <c r="U140" s="225" t="s">
        <v>1866</v>
      </c>
      <c r="V140" s="178" t="str">
        <f t="shared" si="12"/>
        <v/>
      </c>
      <c r="W140" s="178" t="str">
        <f t="shared" si="13"/>
        <v/>
      </c>
      <c r="X140" s="178" t="str">
        <f t="shared" si="14"/>
        <v/>
      </c>
      <c r="Y140" s="178" t="str">
        <f t="shared" si="15"/>
        <v>ü</v>
      </c>
    </row>
    <row r="141" spans="1:25" ht="21.75" customHeight="1">
      <c r="A141" s="176">
        <f t="shared" si="16"/>
        <v>134</v>
      </c>
      <c r="B141" s="215">
        <v>3</v>
      </c>
      <c r="C141" s="145"/>
      <c r="D141" s="131" t="s">
        <v>1867</v>
      </c>
      <c r="E141" s="132">
        <v>30000000</v>
      </c>
      <c r="F141" s="217" t="s">
        <v>1658</v>
      </c>
      <c r="G141" s="218">
        <v>1</v>
      </c>
      <c r="H141" s="219">
        <v>0</v>
      </c>
      <c r="I141" s="219">
        <v>0</v>
      </c>
      <c r="J141" s="219">
        <v>0</v>
      </c>
      <c r="K141" s="220">
        <v>0</v>
      </c>
      <c r="L141" s="218">
        <v>1</v>
      </c>
      <c r="M141" s="219">
        <v>1</v>
      </c>
      <c r="N141" s="220">
        <v>0</v>
      </c>
      <c r="O141" s="218">
        <v>0</v>
      </c>
      <c r="P141" s="219">
        <v>1</v>
      </c>
      <c r="Q141" s="220">
        <v>1</v>
      </c>
      <c r="R141" s="218">
        <v>0</v>
      </c>
      <c r="S141" s="221">
        <v>0</v>
      </c>
      <c r="T141" s="217">
        <v>0</v>
      </c>
      <c r="U141" s="225" t="s">
        <v>1868</v>
      </c>
      <c r="V141" s="178" t="str">
        <f t="shared" si="12"/>
        <v/>
      </c>
      <c r="W141" s="178" t="str">
        <f t="shared" si="13"/>
        <v/>
      </c>
      <c r="X141" s="178" t="str">
        <f t="shared" si="14"/>
        <v/>
      </c>
      <c r="Y141" s="178" t="str">
        <f t="shared" si="15"/>
        <v>ü</v>
      </c>
    </row>
    <row r="142" spans="1:25" ht="21.75" customHeight="1">
      <c r="A142" s="176">
        <f t="shared" si="16"/>
        <v>135</v>
      </c>
      <c r="B142" s="215">
        <v>3</v>
      </c>
      <c r="C142" s="145"/>
      <c r="D142" s="131" t="s">
        <v>1869</v>
      </c>
      <c r="E142" s="132">
        <v>515000</v>
      </c>
      <c r="F142" s="217" t="s">
        <v>380</v>
      </c>
      <c r="G142" s="218">
        <v>1</v>
      </c>
      <c r="H142" s="219">
        <v>1</v>
      </c>
      <c r="I142" s="219">
        <v>1</v>
      </c>
      <c r="J142" s="219">
        <v>0</v>
      </c>
      <c r="K142" s="219">
        <v>0</v>
      </c>
      <c r="L142" s="218">
        <v>1</v>
      </c>
      <c r="M142" s="219">
        <v>1</v>
      </c>
      <c r="N142" s="220">
        <v>1</v>
      </c>
      <c r="O142" s="218">
        <v>0</v>
      </c>
      <c r="P142" s="219">
        <v>1</v>
      </c>
      <c r="Q142" s="221">
        <v>1</v>
      </c>
      <c r="R142" s="223">
        <v>1</v>
      </c>
      <c r="S142" s="221">
        <v>1</v>
      </c>
      <c r="T142" s="224">
        <v>1</v>
      </c>
      <c r="U142" s="104" t="s">
        <v>381</v>
      </c>
      <c r="V142" s="178" t="str">
        <f t="shared" si="12"/>
        <v/>
      </c>
      <c r="W142" s="178" t="str">
        <f t="shared" si="13"/>
        <v/>
      </c>
      <c r="X142" s="178" t="str">
        <f t="shared" si="14"/>
        <v>ü</v>
      </c>
      <c r="Y142" s="178" t="str">
        <f t="shared" si="15"/>
        <v/>
      </c>
    </row>
    <row r="143" spans="1:25" ht="21.75" customHeight="1">
      <c r="A143" s="176">
        <f t="shared" si="16"/>
        <v>136</v>
      </c>
      <c r="B143" s="215">
        <v>3</v>
      </c>
      <c r="C143" s="145"/>
      <c r="D143" s="131" t="s">
        <v>1870</v>
      </c>
      <c r="E143" s="132">
        <v>514000</v>
      </c>
      <c r="F143" s="241" t="s">
        <v>380</v>
      </c>
      <c r="G143" s="218">
        <v>1</v>
      </c>
      <c r="H143" s="219">
        <v>1</v>
      </c>
      <c r="I143" s="219">
        <v>1</v>
      </c>
      <c r="J143" s="219">
        <v>0</v>
      </c>
      <c r="K143" s="219">
        <v>0</v>
      </c>
      <c r="L143" s="218">
        <v>1</v>
      </c>
      <c r="M143" s="219">
        <v>1</v>
      </c>
      <c r="N143" s="220">
        <v>1</v>
      </c>
      <c r="O143" s="218">
        <v>0</v>
      </c>
      <c r="P143" s="219">
        <v>1</v>
      </c>
      <c r="Q143" s="221">
        <v>1</v>
      </c>
      <c r="R143" s="223">
        <v>1</v>
      </c>
      <c r="S143" s="221">
        <v>1</v>
      </c>
      <c r="T143" s="224">
        <v>1</v>
      </c>
      <c r="U143" s="104" t="s">
        <v>381</v>
      </c>
      <c r="V143" s="178" t="str">
        <f t="shared" si="12"/>
        <v/>
      </c>
      <c r="W143" s="178" t="str">
        <f t="shared" si="13"/>
        <v/>
      </c>
      <c r="X143" s="178" t="str">
        <f t="shared" si="14"/>
        <v>ü</v>
      </c>
      <c r="Y143" s="178" t="str">
        <f t="shared" si="15"/>
        <v/>
      </c>
    </row>
    <row r="144" spans="1:25" ht="21.75" customHeight="1">
      <c r="A144" s="176">
        <f t="shared" si="16"/>
        <v>137</v>
      </c>
      <c r="B144" s="215">
        <v>3</v>
      </c>
      <c r="C144" s="145"/>
      <c r="D144" s="131" t="s">
        <v>1871</v>
      </c>
      <c r="E144" s="132">
        <v>196000</v>
      </c>
      <c r="F144" s="217" t="s">
        <v>380</v>
      </c>
      <c r="G144" s="218">
        <v>1</v>
      </c>
      <c r="H144" s="219">
        <v>1</v>
      </c>
      <c r="I144" s="219">
        <v>1</v>
      </c>
      <c r="J144" s="219">
        <v>0</v>
      </c>
      <c r="K144" s="219">
        <v>0</v>
      </c>
      <c r="L144" s="218">
        <v>1</v>
      </c>
      <c r="M144" s="219">
        <v>1</v>
      </c>
      <c r="N144" s="220">
        <v>1</v>
      </c>
      <c r="O144" s="218">
        <v>0</v>
      </c>
      <c r="P144" s="219">
        <v>1</v>
      </c>
      <c r="Q144" s="221">
        <v>1</v>
      </c>
      <c r="R144" s="223">
        <v>1</v>
      </c>
      <c r="S144" s="221">
        <v>1</v>
      </c>
      <c r="T144" s="224">
        <v>1</v>
      </c>
      <c r="U144" s="104" t="s">
        <v>381</v>
      </c>
      <c r="V144" s="178" t="str">
        <f t="shared" si="12"/>
        <v/>
      </c>
      <c r="W144" s="178" t="str">
        <f t="shared" si="13"/>
        <v/>
      </c>
      <c r="X144" s="178" t="str">
        <f t="shared" si="14"/>
        <v>ü</v>
      </c>
      <c r="Y144" s="178" t="str">
        <f t="shared" si="15"/>
        <v/>
      </c>
    </row>
    <row r="145" spans="1:25" ht="21.75" customHeight="1">
      <c r="A145" s="176">
        <f t="shared" si="16"/>
        <v>138</v>
      </c>
      <c r="B145" s="215">
        <v>3</v>
      </c>
      <c r="C145" s="145"/>
      <c r="D145" s="131" t="s">
        <v>1872</v>
      </c>
      <c r="E145" s="132">
        <v>490000</v>
      </c>
      <c r="F145" s="217" t="s">
        <v>380</v>
      </c>
      <c r="G145" s="218">
        <v>1</v>
      </c>
      <c r="H145" s="219">
        <v>1</v>
      </c>
      <c r="I145" s="219">
        <v>1</v>
      </c>
      <c r="J145" s="219">
        <v>0</v>
      </c>
      <c r="K145" s="219">
        <v>0</v>
      </c>
      <c r="L145" s="218">
        <v>1</v>
      </c>
      <c r="M145" s="219">
        <v>1</v>
      </c>
      <c r="N145" s="220">
        <v>1</v>
      </c>
      <c r="O145" s="218">
        <v>0</v>
      </c>
      <c r="P145" s="219">
        <v>1</v>
      </c>
      <c r="Q145" s="221">
        <v>1</v>
      </c>
      <c r="R145" s="223">
        <v>1</v>
      </c>
      <c r="S145" s="221">
        <v>1</v>
      </c>
      <c r="T145" s="224">
        <v>1</v>
      </c>
      <c r="U145" s="104" t="s">
        <v>381</v>
      </c>
      <c r="V145" s="178" t="str">
        <f t="shared" si="12"/>
        <v/>
      </c>
      <c r="W145" s="178" t="str">
        <f t="shared" si="13"/>
        <v/>
      </c>
      <c r="X145" s="178" t="str">
        <f t="shared" si="14"/>
        <v>ü</v>
      </c>
      <c r="Y145" s="178" t="str">
        <f t="shared" si="15"/>
        <v/>
      </c>
    </row>
    <row r="146" spans="1:25" ht="21.75" customHeight="1">
      <c r="A146" s="176">
        <f t="shared" si="16"/>
        <v>139</v>
      </c>
      <c r="B146" s="215">
        <v>3</v>
      </c>
      <c r="C146" s="145"/>
      <c r="D146" s="131" t="s">
        <v>1873</v>
      </c>
      <c r="E146" s="132">
        <v>490000</v>
      </c>
      <c r="F146" s="217" t="s">
        <v>380</v>
      </c>
      <c r="G146" s="218">
        <v>1</v>
      </c>
      <c r="H146" s="219">
        <v>1</v>
      </c>
      <c r="I146" s="219">
        <v>1</v>
      </c>
      <c r="J146" s="219">
        <v>0</v>
      </c>
      <c r="K146" s="219">
        <v>0</v>
      </c>
      <c r="L146" s="218">
        <v>1</v>
      </c>
      <c r="M146" s="219">
        <v>1</v>
      </c>
      <c r="N146" s="220">
        <v>1</v>
      </c>
      <c r="O146" s="218">
        <v>0</v>
      </c>
      <c r="P146" s="219">
        <v>1</v>
      </c>
      <c r="Q146" s="221">
        <v>1</v>
      </c>
      <c r="R146" s="223">
        <v>1</v>
      </c>
      <c r="S146" s="221">
        <v>1</v>
      </c>
      <c r="T146" s="224">
        <v>1</v>
      </c>
      <c r="U146" s="104" t="s">
        <v>381</v>
      </c>
      <c r="V146" s="178" t="str">
        <f t="shared" si="12"/>
        <v/>
      </c>
      <c r="W146" s="178" t="str">
        <f t="shared" si="13"/>
        <v/>
      </c>
      <c r="X146" s="178" t="str">
        <f t="shared" si="14"/>
        <v>ü</v>
      </c>
      <c r="Y146" s="178" t="str">
        <f t="shared" si="15"/>
        <v/>
      </c>
    </row>
    <row r="147" spans="1:25" ht="21.75" customHeight="1">
      <c r="A147" s="176">
        <f t="shared" si="16"/>
        <v>140</v>
      </c>
      <c r="B147" s="215">
        <v>3</v>
      </c>
      <c r="C147" s="145"/>
      <c r="D147" s="134" t="s">
        <v>1690</v>
      </c>
      <c r="E147" s="135">
        <v>150000</v>
      </c>
      <c r="F147" s="241" t="s">
        <v>1658</v>
      </c>
      <c r="G147" s="242">
        <v>0</v>
      </c>
      <c r="H147" s="243">
        <v>0</v>
      </c>
      <c r="I147" s="243">
        <v>0</v>
      </c>
      <c r="J147" s="243">
        <v>0</v>
      </c>
      <c r="K147" s="244">
        <v>0</v>
      </c>
      <c r="L147" s="242">
        <v>1</v>
      </c>
      <c r="M147" s="243">
        <v>1</v>
      </c>
      <c r="N147" s="244">
        <v>0</v>
      </c>
      <c r="O147" s="242">
        <v>0</v>
      </c>
      <c r="P147" s="243">
        <v>1</v>
      </c>
      <c r="Q147" s="245">
        <v>1</v>
      </c>
      <c r="R147" s="246">
        <v>0</v>
      </c>
      <c r="S147" s="245">
        <v>0</v>
      </c>
      <c r="T147" s="244">
        <v>0</v>
      </c>
      <c r="U147" s="225" t="s">
        <v>1655</v>
      </c>
      <c r="V147" s="178" t="str">
        <f t="shared" si="12"/>
        <v/>
      </c>
      <c r="W147" s="178" t="str">
        <f t="shared" si="13"/>
        <v/>
      </c>
      <c r="X147" s="178" t="str">
        <f t="shared" si="14"/>
        <v/>
      </c>
      <c r="Y147" s="178" t="str">
        <f t="shared" si="15"/>
        <v>ü</v>
      </c>
    </row>
    <row r="148" spans="1:25" ht="28.5">
      <c r="A148" s="176">
        <f t="shared" si="16"/>
        <v>141</v>
      </c>
      <c r="B148" s="215">
        <v>3</v>
      </c>
      <c r="C148" s="145"/>
      <c r="D148" s="134" t="s">
        <v>1691</v>
      </c>
      <c r="E148" s="135">
        <v>175150</v>
      </c>
      <c r="F148" s="217" t="s">
        <v>1657</v>
      </c>
      <c r="G148" s="218">
        <v>1</v>
      </c>
      <c r="H148" s="219">
        <v>0</v>
      </c>
      <c r="I148" s="219">
        <v>0</v>
      </c>
      <c r="J148" s="219">
        <v>0</v>
      </c>
      <c r="K148" s="220">
        <v>0</v>
      </c>
      <c r="L148" s="218">
        <v>1</v>
      </c>
      <c r="M148" s="219">
        <v>1</v>
      </c>
      <c r="N148" s="220">
        <v>1</v>
      </c>
      <c r="O148" s="218">
        <v>0</v>
      </c>
      <c r="P148" s="219">
        <v>1</v>
      </c>
      <c r="Q148" s="220">
        <v>1</v>
      </c>
      <c r="R148" s="218">
        <v>1</v>
      </c>
      <c r="S148" s="221">
        <v>1</v>
      </c>
      <c r="T148" s="217">
        <v>0</v>
      </c>
      <c r="U148" s="222" t="s">
        <v>286</v>
      </c>
      <c r="V148" s="178" t="str">
        <f t="shared" si="12"/>
        <v/>
      </c>
      <c r="W148" s="178" t="str">
        <f t="shared" si="13"/>
        <v>ü</v>
      </c>
      <c r="X148" s="178" t="str">
        <f t="shared" si="14"/>
        <v/>
      </c>
      <c r="Y148" s="178" t="str">
        <f t="shared" si="15"/>
        <v/>
      </c>
    </row>
    <row r="149" spans="1:25" ht="21.75" customHeight="1">
      <c r="A149" s="176">
        <f t="shared" si="16"/>
        <v>142</v>
      </c>
      <c r="B149" s="215">
        <v>3</v>
      </c>
      <c r="C149" s="145"/>
      <c r="D149" s="134" t="s">
        <v>1692</v>
      </c>
      <c r="E149" s="135">
        <v>100000</v>
      </c>
      <c r="F149" s="217" t="s">
        <v>1657</v>
      </c>
      <c r="G149" s="218">
        <v>0</v>
      </c>
      <c r="H149" s="219">
        <v>1</v>
      </c>
      <c r="I149" s="219">
        <v>0</v>
      </c>
      <c r="J149" s="219">
        <v>0</v>
      </c>
      <c r="K149" s="220">
        <v>0</v>
      </c>
      <c r="L149" s="218">
        <v>1</v>
      </c>
      <c r="M149" s="219">
        <v>1</v>
      </c>
      <c r="N149" s="220">
        <v>0</v>
      </c>
      <c r="O149" s="218">
        <v>1</v>
      </c>
      <c r="P149" s="219">
        <v>1</v>
      </c>
      <c r="Q149" s="220">
        <v>1</v>
      </c>
      <c r="R149" s="218">
        <v>1</v>
      </c>
      <c r="S149" s="221">
        <v>1</v>
      </c>
      <c r="T149" s="217">
        <v>0</v>
      </c>
      <c r="U149" s="222" t="s">
        <v>1162</v>
      </c>
      <c r="V149" s="178" t="str">
        <f t="shared" si="12"/>
        <v/>
      </c>
      <c r="W149" s="178" t="str">
        <f t="shared" si="13"/>
        <v>ü</v>
      </c>
      <c r="X149" s="178" t="str">
        <f t="shared" si="14"/>
        <v/>
      </c>
      <c r="Y149" s="178" t="str">
        <f t="shared" si="15"/>
        <v/>
      </c>
    </row>
    <row r="150" spans="1:25" ht="21.75" customHeight="1">
      <c r="A150" s="176">
        <f t="shared" si="16"/>
        <v>143</v>
      </c>
      <c r="B150" s="215">
        <v>3</v>
      </c>
      <c r="C150" s="145"/>
      <c r="D150" s="134" t="s">
        <v>1693</v>
      </c>
      <c r="E150" s="138">
        <v>800000</v>
      </c>
      <c r="F150" s="217" t="s">
        <v>1657</v>
      </c>
      <c r="G150" s="218">
        <v>1</v>
      </c>
      <c r="H150" s="219">
        <v>1</v>
      </c>
      <c r="I150" s="219">
        <v>0</v>
      </c>
      <c r="J150" s="219">
        <v>0</v>
      </c>
      <c r="K150" s="220">
        <v>0</v>
      </c>
      <c r="L150" s="218">
        <v>1</v>
      </c>
      <c r="M150" s="219">
        <v>1</v>
      </c>
      <c r="N150" s="220">
        <v>1</v>
      </c>
      <c r="O150" s="218">
        <v>0</v>
      </c>
      <c r="P150" s="219">
        <v>1</v>
      </c>
      <c r="Q150" s="220">
        <v>1</v>
      </c>
      <c r="R150" s="218">
        <v>1</v>
      </c>
      <c r="S150" s="221">
        <v>1</v>
      </c>
      <c r="T150" s="217">
        <v>1</v>
      </c>
      <c r="U150" s="222" t="s">
        <v>1162</v>
      </c>
      <c r="V150" s="178" t="str">
        <f t="shared" si="12"/>
        <v/>
      </c>
      <c r="W150" s="178" t="str">
        <f t="shared" si="13"/>
        <v>ü</v>
      </c>
      <c r="X150" s="178" t="str">
        <f t="shared" si="14"/>
        <v/>
      </c>
      <c r="Y150" s="178" t="str">
        <f t="shared" si="15"/>
        <v/>
      </c>
    </row>
    <row r="151" spans="1:25" ht="21.75" customHeight="1">
      <c r="A151" s="176">
        <f t="shared" si="16"/>
        <v>144</v>
      </c>
      <c r="B151" s="215">
        <v>3</v>
      </c>
      <c r="C151" s="145"/>
      <c r="D151" s="134" t="s">
        <v>1694</v>
      </c>
      <c r="E151" s="135">
        <v>200000</v>
      </c>
      <c r="F151" s="217" t="s">
        <v>1657</v>
      </c>
      <c r="G151" s="218">
        <v>0</v>
      </c>
      <c r="H151" s="219">
        <v>1</v>
      </c>
      <c r="I151" s="219">
        <v>0</v>
      </c>
      <c r="J151" s="219">
        <v>0</v>
      </c>
      <c r="K151" s="220">
        <v>0</v>
      </c>
      <c r="L151" s="218">
        <v>1</v>
      </c>
      <c r="M151" s="219">
        <v>0</v>
      </c>
      <c r="N151" s="220">
        <v>0</v>
      </c>
      <c r="O151" s="218">
        <v>0</v>
      </c>
      <c r="P151" s="219">
        <v>1</v>
      </c>
      <c r="Q151" s="220">
        <v>1</v>
      </c>
      <c r="R151" s="218">
        <v>1</v>
      </c>
      <c r="S151" s="221">
        <v>1</v>
      </c>
      <c r="T151" s="217">
        <v>0</v>
      </c>
      <c r="U151" s="222" t="s">
        <v>1162</v>
      </c>
      <c r="V151" s="178" t="str">
        <f t="shared" si="12"/>
        <v/>
      </c>
      <c r="W151" s="178" t="str">
        <f t="shared" si="13"/>
        <v>ü</v>
      </c>
      <c r="X151" s="178" t="str">
        <f t="shared" si="14"/>
        <v/>
      </c>
      <c r="Y151" s="178" t="str">
        <f t="shared" si="15"/>
        <v/>
      </c>
    </row>
    <row r="152" spans="1:25" ht="28.5">
      <c r="A152" s="176">
        <f t="shared" si="16"/>
        <v>145</v>
      </c>
      <c r="B152" s="215">
        <v>3</v>
      </c>
      <c r="C152" s="145"/>
      <c r="D152" s="134" t="s">
        <v>1695</v>
      </c>
      <c r="E152" s="135">
        <v>210000</v>
      </c>
      <c r="F152" s="217" t="s">
        <v>1657</v>
      </c>
      <c r="G152" s="218">
        <v>0</v>
      </c>
      <c r="H152" s="219">
        <v>0</v>
      </c>
      <c r="I152" s="219">
        <v>0</v>
      </c>
      <c r="J152" s="219">
        <v>0</v>
      </c>
      <c r="K152" s="220">
        <v>0</v>
      </c>
      <c r="L152" s="218">
        <v>0</v>
      </c>
      <c r="M152" s="219">
        <v>0</v>
      </c>
      <c r="N152" s="220">
        <v>0</v>
      </c>
      <c r="O152" s="218">
        <v>0</v>
      </c>
      <c r="P152" s="219">
        <v>0</v>
      </c>
      <c r="Q152" s="220">
        <v>0</v>
      </c>
      <c r="R152" s="218">
        <v>1</v>
      </c>
      <c r="S152" s="221">
        <v>1</v>
      </c>
      <c r="T152" s="217">
        <v>0</v>
      </c>
      <c r="U152" s="222" t="s">
        <v>1162</v>
      </c>
      <c r="V152" s="178" t="str">
        <f t="shared" si="12"/>
        <v/>
      </c>
      <c r="W152" s="178" t="str">
        <f t="shared" si="13"/>
        <v>ü</v>
      </c>
      <c r="X152" s="178" t="str">
        <f t="shared" si="14"/>
        <v/>
      </c>
      <c r="Y152" s="178" t="str">
        <f t="shared" si="15"/>
        <v/>
      </c>
    </row>
    <row r="153" spans="1:25" ht="21.75" customHeight="1">
      <c r="A153" s="176">
        <f t="shared" si="16"/>
        <v>146</v>
      </c>
      <c r="B153" s="215">
        <v>3</v>
      </c>
      <c r="C153" s="145"/>
      <c r="D153" s="134" t="s">
        <v>1696</v>
      </c>
      <c r="E153" s="135">
        <v>100000</v>
      </c>
      <c r="F153" s="217" t="s">
        <v>1657</v>
      </c>
      <c r="G153" s="218">
        <v>0</v>
      </c>
      <c r="H153" s="219">
        <v>1</v>
      </c>
      <c r="I153" s="219">
        <v>0</v>
      </c>
      <c r="J153" s="219">
        <v>0</v>
      </c>
      <c r="K153" s="220">
        <v>0</v>
      </c>
      <c r="L153" s="218">
        <v>1</v>
      </c>
      <c r="M153" s="219">
        <v>0</v>
      </c>
      <c r="N153" s="220">
        <v>0</v>
      </c>
      <c r="O153" s="218">
        <v>0</v>
      </c>
      <c r="P153" s="219">
        <v>1</v>
      </c>
      <c r="Q153" s="220">
        <v>1</v>
      </c>
      <c r="R153" s="218">
        <v>1</v>
      </c>
      <c r="S153" s="221">
        <v>1</v>
      </c>
      <c r="T153" s="217">
        <v>0</v>
      </c>
      <c r="U153" s="222" t="s">
        <v>1697</v>
      </c>
      <c r="V153" s="178" t="str">
        <f t="shared" si="12"/>
        <v/>
      </c>
      <c r="W153" s="178" t="str">
        <f t="shared" si="13"/>
        <v>ü</v>
      </c>
      <c r="X153" s="178" t="str">
        <f t="shared" si="14"/>
        <v/>
      </c>
      <c r="Y153" s="178" t="str">
        <f t="shared" si="15"/>
        <v/>
      </c>
    </row>
    <row r="154" spans="1:25" ht="21.75" customHeight="1">
      <c r="A154" s="176">
        <f t="shared" si="16"/>
        <v>147</v>
      </c>
      <c r="B154" s="215">
        <v>3</v>
      </c>
      <c r="C154" s="145"/>
      <c r="D154" s="146" t="s">
        <v>1698</v>
      </c>
      <c r="E154" s="147">
        <v>65000</v>
      </c>
      <c r="F154" s="176" t="s">
        <v>1657</v>
      </c>
      <c r="G154" s="226">
        <v>0</v>
      </c>
      <c r="H154" s="227">
        <v>0</v>
      </c>
      <c r="I154" s="227">
        <v>0</v>
      </c>
      <c r="J154" s="227">
        <v>0</v>
      </c>
      <c r="K154" s="228">
        <v>0</v>
      </c>
      <c r="L154" s="226">
        <v>1</v>
      </c>
      <c r="M154" s="227">
        <v>1</v>
      </c>
      <c r="N154" s="228">
        <v>1</v>
      </c>
      <c r="O154" s="226">
        <v>0</v>
      </c>
      <c r="P154" s="227">
        <v>1</v>
      </c>
      <c r="Q154" s="228">
        <v>1</v>
      </c>
      <c r="R154" s="226">
        <v>1</v>
      </c>
      <c r="S154" s="229">
        <v>1</v>
      </c>
      <c r="T154" s="176">
        <v>0</v>
      </c>
      <c r="U154" s="239" t="s">
        <v>286</v>
      </c>
      <c r="V154" s="178" t="str">
        <f t="shared" si="12"/>
        <v/>
      </c>
      <c r="W154" s="178" t="str">
        <f t="shared" si="13"/>
        <v>ü</v>
      </c>
      <c r="X154" s="178" t="str">
        <f t="shared" si="14"/>
        <v/>
      </c>
      <c r="Y154" s="178" t="str">
        <f t="shared" si="15"/>
        <v/>
      </c>
    </row>
    <row r="155" spans="1:25" ht="21.75" customHeight="1">
      <c r="A155" s="176">
        <f t="shared" si="16"/>
        <v>148</v>
      </c>
      <c r="B155" s="215">
        <v>3</v>
      </c>
      <c r="C155" s="145"/>
      <c r="D155" s="140" t="s">
        <v>1699</v>
      </c>
      <c r="E155" s="138">
        <v>396000</v>
      </c>
      <c r="F155" s="217" t="s">
        <v>1658</v>
      </c>
      <c r="G155" s="218">
        <v>1</v>
      </c>
      <c r="H155" s="219">
        <v>0</v>
      </c>
      <c r="I155" s="219">
        <v>0</v>
      </c>
      <c r="J155" s="219">
        <v>0</v>
      </c>
      <c r="K155" s="220">
        <v>0</v>
      </c>
      <c r="L155" s="218">
        <v>1</v>
      </c>
      <c r="M155" s="219">
        <v>1</v>
      </c>
      <c r="N155" s="220">
        <v>0</v>
      </c>
      <c r="O155" s="218">
        <v>1</v>
      </c>
      <c r="P155" s="219">
        <v>1</v>
      </c>
      <c r="Q155" s="220">
        <v>1</v>
      </c>
      <c r="R155" s="218">
        <v>0</v>
      </c>
      <c r="S155" s="221">
        <v>0</v>
      </c>
      <c r="T155" s="217">
        <v>0</v>
      </c>
      <c r="U155" s="225" t="s">
        <v>1700</v>
      </c>
      <c r="V155" s="178" t="str">
        <f t="shared" si="12"/>
        <v/>
      </c>
      <c r="W155" s="178" t="str">
        <f t="shared" si="13"/>
        <v/>
      </c>
      <c r="X155" s="178" t="str">
        <f t="shared" si="14"/>
        <v/>
      </c>
      <c r="Y155" s="178" t="str">
        <f t="shared" si="15"/>
        <v>ü</v>
      </c>
    </row>
    <row r="156" spans="1:25" ht="21.75" customHeight="1">
      <c r="A156" s="176">
        <f t="shared" si="16"/>
        <v>149</v>
      </c>
      <c r="B156" s="215">
        <v>3</v>
      </c>
      <c r="C156" s="145"/>
      <c r="D156" s="134" t="s">
        <v>1701</v>
      </c>
      <c r="E156" s="138">
        <v>600000</v>
      </c>
      <c r="F156" s="217" t="s">
        <v>1658</v>
      </c>
      <c r="G156" s="218">
        <v>1</v>
      </c>
      <c r="H156" s="219">
        <v>0</v>
      </c>
      <c r="I156" s="219">
        <v>0</v>
      </c>
      <c r="J156" s="219">
        <v>0</v>
      </c>
      <c r="K156" s="220">
        <v>0</v>
      </c>
      <c r="L156" s="218">
        <v>1</v>
      </c>
      <c r="M156" s="219">
        <v>0</v>
      </c>
      <c r="N156" s="220">
        <v>0</v>
      </c>
      <c r="O156" s="218">
        <v>0</v>
      </c>
      <c r="P156" s="219">
        <v>0</v>
      </c>
      <c r="Q156" s="220">
        <v>1</v>
      </c>
      <c r="R156" s="218">
        <v>0</v>
      </c>
      <c r="S156" s="221">
        <v>0</v>
      </c>
      <c r="T156" s="217">
        <v>0</v>
      </c>
      <c r="U156" s="225" t="s">
        <v>1702</v>
      </c>
      <c r="V156" s="178" t="str">
        <f t="shared" si="12"/>
        <v/>
      </c>
      <c r="W156" s="178" t="str">
        <f t="shared" si="13"/>
        <v/>
      </c>
      <c r="X156" s="178" t="str">
        <f t="shared" si="14"/>
        <v/>
      </c>
      <c r="Y156" s="178" t="str">
        <f t="shared" si="15"/>
        <v>ü</v>
      </c>
    </row>
    <row r="157" spans="1:25" ht="21.75" customHeight="1">
      <c r="A157" s="176">
        <f t="shared" si="16"/>
        <v>150</v>
      </c>
      <c r="B157" s="215">
        <v>3</v>
      </c>
      <c r="C157" s="145"/>
      <c r="D157" s="134" t="s">
        <v>1449</v>
      </c>
      <c r="E157" s="135">
        <v>548500</v>
      </c>
      <c r="F157" s="217" t="s">
        <v>1657</v>
      </c>
      <c r="G157" s="218">
        <v>1</v>
      </c>
      <c r="H157" s="219">
        <v>1</v>
      </c>
      <c r="I157" s="219">
        <v>0</v>
      </c>
      <c r="J157" s="219">
        <v>0</v>
      </c>
      <c r="K157" s="220">
        <v>0</v>
      </c>
      <c r="L157" s="218">
        <v>1</v>
      </c>
      <c r="M157" s="219">
        <v>1</v>
      </c>
      <c r="N157" s="220">
        <v>1</v>
      </c>
      <c r="O157" s="218">
        <v>0</v>
      </c>
      <c r="P157" s="219">
        <v>1</v>
      </c>
      <c r="Q157" s="220">
        <v>1</v>
      </c>
      <c r="R157" s="218">
        <v>1</v>
      </c>
      <c r="S157" s="221">
        <v>1</v>
      </c>
      <c r="T157" s="217">
        <v>0</v>
      </c>
      <c r="U157" s="222" t="s">
        <v>1162</v>
      </c>
      <c r="V157" s="178" t="str">
        <f t="shared" si="12"/>
        <v/>
      </c>
      <c r="W157" s="178" t="str">
        <f t="shared" si="13"/>
        <v>ü</v>
      </c>
      <c r="X157" s="178" t="str">
        <f t="shared" si="14"/>
        <v/>
      </c>
      <c r="Y157" s="178" t="str">
        <f t="shared" si="15"/>
        <v/>
      </c>
    </row>
    <row r="158" spans="1:25" ht="21.75" customHeight="1">
      <c r="A158" s="176">
        <f t="shared" si="16"/>
        <v>151</v>
      </c>
      <c r="B158" s="215">
        <v>3</v>
      </c>
      <c r="C158" s="145"/>
      <c r="D158" s="134" t="s">
        <v>1450</v>
      </c>
      <c r="E158" s="135">
        <v>2000000</v>
      </c>
      <c r="F158" s="217" t="s">
        <v>1659</v>
      </c>
      <c r="G158" s="218">
        <v>1</v>
      </c>
      <c r="H158" s="219">
        <v>1</v>
      </c>
      <c r="I158" s="219">
        <v>0</v>
      </c>
      <c r="J158" s="219">
        <v>0</v>
      </c>
      <c r="K158" s="219">
        <v>0</v>
      </c>
      <c r="L158" s="218">
        <v>1</v>
      </c>
      <c r="M158" s="219">
        <v>1</v>
      </c>
      <c r="N158" s="220">
        <v>1</v>
      </c>
      <c r="O158" s="218">
        <v>0</v>
      </c>
      <c r="P158" s="219">
        <v>1</v>
      </c>
      <c r="Q158" s="221">
        <v>1</v>
      </c>
      <c r="R158" s="223">
        <v>1</v>
      </c>
      <c r="S158" s="221">
        <v>1</v>
      </c>
      <c r="T158" s="224">
        <v>1</v>
      </c>
      <c r="U158" s="104" t="s">
        <v>1451</v>
      </c>
      <c r="V158" s="178" t="str">
        <f t="shared" si="12"/>
        <v>ü</v>
      </c>
      <c r="W158" s="178" t="str">
        <f t="shared" si="13"/>
        <v/>
      </c>
      <c r="X158" s="178" t="str">
        <f t="shared" si="14"/>
        <v/>
      </c>
      <c r="Y158" s="178" t="str">
        <f t="shared" si="15"/>
        <v/>
      </c>
    </row>
    <row r="159" spans="1:25" ht="21.75" customHeight="1">
      <c r="A159" s="176">
        <f t="shared" si="16"/>
        <v>152</v>
      </c>
      <c r="B159" s="215">
        <v>3</v>
      </c>
      <c r="C159" s="145"/>
      <c r="D159" s="134" t="s">
        <v>1452</v>
      </c>
      <c r="E159" s="135">
        <v>150000</v>
      </c>
      <c r="F159" s="217" t="s">
        <v>380</v>
      </c>
      <c r="G159" s="218">
        <v>1</v>
      </c>
      <c r="H159" s="219">
        <v>1</v>
      </c>
      <c r="I159" s="219">
        <v>1</v>
      </c>
      <c r="J159" s="219">
        <v>0</v>
      </c>
      <c r="K159" s="219">
        <v>0</v>
      </c>
      <c r="L159" s="218">
        <v>1</v>
      </c>
      <c r="M159" s="219">
        <v>1</v>
      </c>
      <c r="N159" s="220">
        <v>1</v>
      </c>
      <c r="O159" s="218">
        <v>0</v>
      </c>
      <c r="P159" s="219">
        <v>1</v>
      </c>
      <c r="Q159" s="221">
        <v>1</v>
      </c>
      <c r="R159" s="223">
        <v>1</v>
      </c>
      <c r="S159" s="221">
        <v>1</v>
      </c>
      <c r="T159" s="224">
        <v>1</v>
      </c>
      <c r="U159" s="104" t="s">
        <v>381</v>
      </c>
      <c r="V159" s="178" t="str">
        <f t="shared" si="12"/>
        <v/>
      </c>
      <c r="W159" s="178" t="str">
        <f t="shared" si="13"/>
        <v/>
      </c>
      <c r="X159" s="178" t="str">
        <f t="shared" si="14"/>
        <v>ü</v>
      </c>
      <c r="Y159" s="178" t="str">
        <f t="shared" si="15"/>
        <v/>
      </c>
    </row>
    <row r="160" spans="1:25" ht="21.75" customHeight="1">
      <c r="A160" s="176">
        <f t="shared" si="16"/>
        <v>153</v>
      </c>
      <c r="B160" s="215">
        <v>3</v>
      </c>
      <c r="C160" s="145"/>
      <c r="D160" s="134" t="s">
        <v>1453</v>
      </c>
      <c r="E160" s="135">
        <v>50000</v>
      </c>
      <c r="F160" s="217" t="s">
        <v>1658</v>
      </c>
      <c r="G160" s="218">
        <v>0</v>
      </c>
      <c r="H160" s="219">
        <v>0</v>
      </c>
      <c r="I160" s="219">
        <v>0</v>
      </c>
      <c r="J160" s="219">
        <v>0</v>
      </c>
      <c r="K160" s="220">
        <v>0</v>
      </c>
      <c r="L160" s="218">
        <v>1</v>
      </c>
      <c r="M160" s="219">
        <v>1</v>
      </c>
      <c r="N160" s="220">
        <v>0</v>
      </c>
      <c r="O160" s="218">
        <v>0</v>
      </c>
      <c r="P160" s="219">
        <v>0</v>
      </c>
      <c r="Q160" s="220">
        <v>1</v>
      </c>
      <c r="R160" s="218">
        <v>0</v>
      </c>
      <c r="S160" s="221">
        <v>0</v>
      </c>
      <c r="T160" s="217">
        <v>0</v>
      </c>
      <c r="U160" s="225" t="s">
        <v>1454</v>
      </c>
      <c r="V160" s="178" t="str">
        <f t="shared" si="12"/>
        <v/>
      </c>
      <c r="W160" s="178" t="str">
        <f t="shared" si="13"/>
        <v/>
      </c>
      <c r="X160" s="178" t="str">
        <f t="shared" si="14"/>
        <v/>
      </c>
      <c r="Y160" s="178" t="str">
        <f t="shared" si="15"/>
        <v>ü</v>
      </c>
    </row>
    <row r="161" spans="1:25" ht="21.75" customHeight="1">
      <c r="A161" s="176">
        <f t="shared" si="16"/>
        <v>154</v>
      </c>
      <c r="B161" s="215">
        <v>3</v>
      </c>
      <c r="C161" s="145"/>
      <c r="D161" s="134" t="s">
        <v>1455</v>
      </c>
      <c r="E161" s="135">
        <v>350000</v>
      </c>
      <c r="F161" s="217" t="s">
        <v>380</v>
      </c>
      <c r="G161" s="218">
        <v>1</v>
      </c>
      <c r="H161" s="219">
        <v>1</v>
      </c>
      <c r="I161" s="219">
        <v>0</v>
      </c>
      <c r="J161" s="219">
        <v>0</v>
      </c>
      <c r="K161" s="219">
        <v>0</v>
      </c>
      <c r="L161" s="218">
        <v>1</v>
      </c>
      <c r="M161" s="219">
        <v>1</v>
      </c>
      <c r="N161" s="220">
        <v>0</v>
      </c>
      <c r="O161" s="218">
        <v>0</v>
      </c>
      <c r="P161" s="219">
        <v>1</v>
      </c>
      <c r="Q161" s="221">
        <v>1</v>
      </c>
      <c r="R161" s="223">
        <v>0</v>
      </c>
      <c r="S161" s="221">
        <v>0</v>
      </c>
      <c r="T161" s="224">
        <v>0</v>
      </c>
      <c r="U161" s="104" t="s">
        <v>381</v>
      </c>
      <c r="V161" s="178" t="str">
        <f t="shared" si="12"/>
        <v/>
      </c>
      <c r="W161" s="178" t="str">
        <f t="shared" si="13"/>
        <v/>
      </c>
      <c r="X161" s="178" t="str">
        <f t="shared" si="14"/>
        <v>ü</v>
      </c>
      <c r="Y161" s="178" t="str">
        <f t="shared" si="15"/>
        <v/>
      </c>
    </row>
    <row r="162" spans="1:25" ht="21.75" customHeight="1">
      <c r="A162" s="176">
        <f t="shared" si="16"/>
        <v>155</v>
      </c>
      <c r="B162" s="215">
        <v>3</v>
      </c>
      <c r="C162" s="145"/>
      <c r="D162" s="134" t="s">
        <v>1456</v>
      </c>
      <c r="E162" s="135">
        <v>1500000</v>
      </c>
      <c r="F162" s="217" t="s">
        <v>1658</v>
      </c>
      <c r="G162" s="218">
        <v>0</v>
      </c>
      <c r="H162" s="219">
        <v>0</v>
      </c>
      <c r="I162" s="219">
        <v>0</v>
      </c>
      <c r="J162" s="219">
        <v>0</v>
      </c>
      <c r="K162" s="220">
        <v>0</v>
      </c>
      <c r="L162" s="218">
        <v>1</v>
      </c>
      <c r="M162" s="219">
        <v>0</v>
      </c>
      <c r="N162" s="220">
        <v>0</v>
      </c>
      <c r="O162" s="218">
        <v>0</v>
      </c>
      <c r="P162" s="219">
        <v>0</v>
      </c>
      <c r="Q162" s="220">
        <v>1</v>
      </c>
      <c r="R162" s="218">
        <v>0</v>
      </c>
      <c r="S162" s="221">
        <v>0</v>
      </c>
      <c r="T162" s="217">
        <v>0</v>
      </c>
      <c r="U162" s="225" t="s">
        <v>1249</v>
      </c>
      <c r="V162" s="178" t="str">
        <f t="shared" si="12"/>
        <v/>
      </c>
      <c r="W162" s="178" t="str">
        <f t="shared" si="13"/>
        <v/>
      </c>
      <c r="X162" s="178" t="str">
        <f t="shared" si="14"/>
        <v/>
      </c>
      <c r="Y162" s="178" t="str">
        <f t="shared" si="15"/>
        <v>ü</v>
      </c>
    </row>
    <row r="163" spans="1:25" ht="21.75" customHeight="1">
      <c r="A163" s="176">
        <f t="shared" si="16"/>
        <v>156</v>
      </c>
      <c r="B163" s="215">
        <v>3</v>
      </c>
      <c r="C163" s="145"/>
      <c r="D163" s="134" t="s">
        <v>1457</v>
      </c>
      <c r="E163" s="135">
        <v>1053875</v>
      </c>
      <c r="F163" s="217" t="s">
        <v>1658</v>
      </c>
      <c r="G163" s="218">
        <v>0</v>
      </c>
      <c r="H163" s="219">
        <v>0</v>
      </c>
      <c r="I163" s="219">
        <v>0</v>
      </c>
      <c r="J163" s="219">
        <v>0</v>
      </c>
      <c r="K163" s="220">
        <v>0</v>
      </c>
      <c r="L163" s="218">
        <v>1</v>
      </c>
      <c r="M163" s="219">
        <v>0</v>
      </c>
      <c r="N163" s="220">
        <v>0</v>
      </c>
      <c r="O163" s="218">
        <v>0</v>
      </c>
      <c r="P163" s="219">
        <v>1</v>
      </c>
      <c r="Q163" s="220">
        <v>0</v>
      </c>
      <c r="R163" s="218">
        <v>0</v>
      </c>
      <c r="S163" s="221">
        <v>0</v>
      </c>
      <c r="T163" s="217">
        <v>0</v>
      </c>
      <c r="U163" s="225" t="s">
        <v>1458</v>
      </c>
      <c r="V163" s="178" t="str">
        <f t="shared" si="12"/>
        <v/>
      </c>
      <c r="W163" s="178" t="str">
        <f t="shared" si="13"/>
        <v/>
      </c>
      <c r="X163" s="178" t="str">
        <f t="shared" si="14"/>
        <v/>
      </c>
      <c r="Y163" s="178" t="str">
        <f t="shared" si="15"/>
        <v>ü</v>
      </c>
    </row>
    <row r="164" spans="1:25" ht="21.75" customHeight="1">
      <c r="A164" s="176">
        <f t="shared" si="16"/>
        <v>157</v>
      </c>
      <c r="B164" s="215">
        <v>3</v>
      </c>
      <c r="C164" s="145"/>
      <c r="D164" s="134" t="s">
        <v>1459</v>
      </c>
      <c r="E164" s="135">
        <v>228000</v>
      </c>
      <c r="F164" s="217" t="s">
        <v>1658</v>
      </c>
      <c r="G164" s="218">
        <v>1</v>
      </c>
      <c r="H164" s="219">
        <v>0</v>
      </c>
      <c r="I164" s="219">
        <v>0</v>
      </c>
      <c r="J164" s="219">
        <v>0</v>
      </c>
      <c r="K164" s="220">
        <v>0</v>
      </c>
      <c r="L164" s="218">
        <v>1</v>
      </c>
      <c r="M164" s="219">
        <v>0</v>
      </c>
      <c r="N164" s="220">
        <v>0</v>
      </c>
      <c r="O164" s="218">
        <v>0</v>
      </c>
      <c r="P164" s="219">
        <v>1</v>
      </c>
      <c r="Q164" s="220">
        <v>1</v>
      </c>
      <c r="R164" s="218">
        <v>0</v>
      </c>
      <c r="S164" s="221">
        <v>0</v>
      </c>
      <c r="T164" s="217">
        <v>0</v>
      </c>
      <c r="U164" s="225" t="s">
        <v>979</v>
      </c>
      <c r="V164" s="178" t="str">
        <f t="shared" si="12"/>
        <v/>
      </c>
      <c r="W164" s="178" t="str">
        <f t="shared" si="13"/>
        <v/>
      </c>
      <c r="X164" s="178" t="str">
        <f t="shared" si="14"/>
        <v/>
      </c>
      <c r="Y164" s="178" t="str">
        <f t="shared" si="15"/>
        <v>ü</v>
      </c>
    </row>
    <row r="165" spans="1:25" ht="21.75" customHeight="1">
      <c r="A165" s="176">
        <f t="shared" si="16"/>
        <v>158</v>
      </c>
      <c r="B165" s="215">
        <v>3</v>
      </c>
      <c r="C165" s="145"/>
      <c r="D165" s="131" t="s">
        <v>1460</v>
      </c>
      <c r="E165" s="132">
        <v>3600000</v>
      </c>
      <c r="F165" s="217" t="s">
        <v>1659</v>
      </c>
      <c r="G165" s="218">
        <v>1</v>
      </c>
      <c r="H165" s="219">
        <v>1</v>
      </c>
      <c r="I165" s="219">
        <v>0</v>
      </c>
      <c r="J165" s="219">
        <v>0</v>
      </c>
      <c r="K165" s="219">
        <v>0</v>
      </c>
      <c r="L165" s="218">
        <v>1</v>
      </c>
      <c r="M165" s="219">
        <v>1</v>
      </c>
      <c r="N165" s="220">
        <v>1</v>
      </c>
      <c r="O165" s="218">
        <v>0</v>
      </c>
      <c r="P165" s="219">
        <v>1</v>
      </c>
      <c r="Q165" s="221">
        <v>1</v>
      </c>
      <c r="R165" s="223">
        <v>1</v>
      </c>
      <c r="S165" s="221">
        <v>1</v>
      </c>
      <c r="T165" s="224">
        <v>1</v>
      </c>
      <c r="U165" s="104" t="s">
        <v>1186</v>
      </c>
      <c r="V165" s="178" t="str">
        <f t="shared" si="12"/>
        <v>ü</v>
      </c>
      <c r="W165" s="178" t="str">
        <f t="shared" si="13"/>
        <v/>
      </c>
      <c r="X165" s="178" t="str">
        <f t="shared" si="14"/>
        <v/>
      </c>
      <c r="Y165" s="178" t="str">
        <f t="shared" si="15"/>
        <v/>
      </c>
    </row>
    <row r="166" spans="1:25" ht="21.75" customHeight="1">
      <c r="A166" s="176">
        <f t="shared" si="16"/>
        <v>159</v>
      </c>
      <c r="B166" s="215">
        <v>3</v>
      </c>
      <c r="C166" s="145"/>
      <c r="D166" s="131" t="s">
        <v>1461</v>
      </c>
      <c r="E166" s="132">
        <v>1295000</v>
      </c>
      <c r="F166" s="217" t="s">
        <v>1658</v>
      </c>
      <c r="G166" s="218">
        <v>0</v>
      </c>
      <c r="H166" s="219">
        <v>0</v>
      </c>
      <c r="I166" s="219">
        <v>0</v>
      </c>
      <c r="J166" s="219">
        <v>0</v>
      </c>
      <c r="K166" s="220">
        <v>0</v>
      </c>
      <c r="L166" s="218">
        <v>1</v>
      </c>
      <c r="M166" s="219">
        <v>1</v>
      </c>
      <c r="N166" s="220">
        <v>0</v>
      </c>
      <c r="O166" s="218">
        <v>0</v>
      </c>
      <c r="P166" s="219">
        <v>1</v>
      </c>
      <c r="Q166" s="220">
        <v>1</v>
      </c>
      <c r="R166" s="218">
        <v>0</v>
      </c>
      <c r="S166" s="221">
        <v>0</v>
      </c>
      <c r="T166" s="217">
        <v>0</v>
      </c>
      <c r="U166" s="225" t="s">
        <v>1462</v>
      </c>
      <c r="V166" s="178" t="str">
        <f t="shared" si="12"/>
        <v/>
      </c>
      <c r="W166" s="178" t="str">
        <f t="shared" si="13"/>
        <v/>
      </c>
      <c r="X166" s="178" t="str">
        <f t="shared" si="14"/>
        <v/>
      </c>
      <c r="Y166" s="178" t="str">
        <f t="shared" si="15"/>
        <v>ü</v>
      </c>
    </row>
    <row r="167" spans="1:25" ht="21.75" customHeight="1">
      <c r="A167" s="176">
        <f t="shared" si="16"/>
        <v>160</v>
      </c>
      <c r="B167" s="215">
        <v>3</v>
      </c>
      <c r="C167" s="145"/>
      <c r="D167" s="131" t="s">
        <v>1463</v>
      </c>
      <c r="E167" s="132">
        <v>660000</v>
      </c>
      <c r="F167" s="217" t="s">
        <v>1658</v>
      </c>
      <c r="G167" s="218">
        <v>0</v>
      </c>
      <c r="H167" s="219">
        <v>0</v>
      </c>
      <c r="I167" s="219">
        <v>0</v>
      </c>
      <c r="J167" s="219">
        <v>0</v>
      </c>
      <c r="K167" s="220">
        <v>0</v>
      </c>
      <c r="L167" s="218">
        <v>1</v>
      </c>
      <c r="M167" s="219">
        <v>1</v>
      </c>
      <c r="N167" s="220">
        <v>0</v>
      </c>
      <c r="O167" s="218">
        <v>0</v>
      </c>
      <c r="P167" s="219">
        <v>1</v>
      </c>
      <c r="Q167" s="220">
        <v>1</v>
      </c>
      <c r="R167" s="218">
        <v>0</v>
      </c>
      <c r="S167" s="221">
        <v>0</v>
      </c>
      <c r="T167" s="217">
        <v>0</v>
      </c>
      <c r="U167" s="225" t="s">
        <v>1464</v>
      </c>
      <c r="V167" s="178" t="str">
        <f t="shared" si="12"/>
        <v/>
      </c>
      <c r="W167" s="178" t="str">
        <f t="shared" si="13"/>
        <v/>
      </c>
      <c r="X167" s="178" t="str">
        <f t="shared" si="14"/>
        <v/>
      </c>
      <c r="Y167" s="178" t="str">
        <f t="shared" si="15"/>
        <v>ü</v>
      </c>
    </row>
    <row r="168" spans="1:25" ht="21.75" customHeight="1">
      <c r="A168" s="176">
        <f t="shared" si="16"/>
        <v>161</v>
      </c>
      <c r="B168" s="215">
        <v>3</v>
      </c>
      <c r="C168" s="145"/>
      <c r="D168" s="131" t="s">
        <v>1465</v>
      </c>
      <c r="E168" s="132">
        <v>250000</v>
      </c>
      <c r="F168" s="217" t="s">
        <v>1658</v>
      </c>
      <c r="G168" s="218">
        <v>0</v>
      </c>
      <c r="H168" s="219">
        <v>0</v>
      </c>
      <c r="I168" s="219">
        <v>0</v>
      </c>
      <c r="J168" s="219">
        <v>0</v>
      </c>
      <c r="K168" s="220">
        <v>0</v>
      </c>
      <c r="L168" s="218">
        <v>1</v>
      </c>
      <c r="M168" s="219">
        <v>1</v>
      </c>
      <c r="N168" s="220">
        <v>0</v>
      </c>
      <c r="O168" s="218">
        <v>0</v>
      </c>
      <c r="P168" s="219">
        <v>1</v>
      </c>
      <c r="Q168" s="220">
        <v>1</v>
      </c>
      <c r="R168" s="218">
        <v>0</v>
      </c>
      <c r="S168" s="221">
        <v>0</v>
      </c>
      <c r="T168" s="217">
        <v>0</v>
      </c>
      <c r="U168" s="225" t="s">
        <v>1466</v>
      </c>
      <c r="V168" s="178" t="str">
        <f t="shared" si="12"/>
        <v/>
      </c>
      <c r="W168" s="178" t="str">
        <f t="shared" si="13"/>
        <v/>
      </c>
      <c r="X168" s="178" t="str">
        <f t="shared" si="14"/>
        <v/>
      </c>
      <c r="Y168" s="178" t="str">
        <f t="shared" si="15"/>
        <v>ü</v>
      </c>
    </row>
    <row r="169" spans="1:25" ht="21.75" customHeight="1">
      <c r="A169" s="176">
        <f t="shared" si="16"/>
        <v>162</v>
      </c>
      <c r="B169" s="215">
        <v>3</v>
      </c>
      <c r="C169" s="145"/>
      <c r="D169" s="128" t="s">
        <v>1467</v>
      </c>
      <c r="E169" s="137">
        <v>1200000</v>
      </c>
      <c r="F169" s="248" t="s">
        <v>1658</v>
      </c>
      <c r="G169" s="249">
        <v>0</v>
      </c>
      <c r="H169" s="250">
        <v>0</v>
      </c>
      <c r="I169" s="250">
        <v>0</v>
      </c>
      <c r="J169" s="250">
        <v>0</v>
      </c>
      <c r="K169" s="251">
        <v>0</v>
      </c>
      <c r="L169" s="249">
        <v>0</v>
      </c>
      <c r="M169" s="250">
        <v>0</v>
      </c>
      <c r="N169" s="251">
        <v>0</v>
      </c>
      <c r="O169" s="249">
        <v>0</v>
      </c>
      <c r="P169" s="250">
        <v>0</v>
      </c>
      <c r="Q169" s="251">
        <v>0</v>
      </c>
      <c r="R169" s="249">
        <v>0</v>
      </c>
      <c r="S169" s="252">
        <v>0</v>
      </c>
      <c r="T169" s="248">
        <v>0</v>
      </c>
      <c r="U169" s="148" t="s">
        <v>1248</v>
      </c>
      <c r="V169" s="178" t="str">
        <f t="shared" si="12"/>
        <v/>
      </c>
      <c r="W169" s="178" t="str">
        <f t="shared" si="13"/>
        <v/>
      </c>
      <c r="X169" s="178" t="str">
        <f t="shared" si="14"/>
        <v/>
      </c>
      <c r="Y169" s="178" t="str">
        <f t="shared" si="15"/>
        <v>ü</v>
      </c>
    </row>
    <row r="170" spans="1:25" ht="21.75" customHeight="1">
      <c r="A170" s="176">
        <f t="shared" si="16"/>
        <v>163</v>
      </c>
      <c r="B170" s="215">
        <v>3</v>
      </c>
      <c r="C170" s="145"/>
      <c r="D170" s="120" t="s">
        <v>1468</v>
      </c>
      <c r="E170" s="123">
        <v>1380000</v>
      </c>
      <c r="F170" s="217" t="s">
        <v>1657</v>
      </c>
      <c r="G170" s="218">
        <v>0</v>
      </c>
      <c r="H170" s="219">
        <v>0</v>
      </c>
      <c r="I170" s="219">
        <v>0</v>
      </c>
      <c r="J170" s="219">
        <v>0</v>
      </c>
      <c r="K170" s="220">
        <v>0</v>
      </c>
      <c r="L170" s="218">
        <v>1</v>
      </c>
      <c r="M170" s="219">
        <v>1</v>
      </c>
      <c r="N170" s="220">
        <v>0</v>
      </c>
      <c r="O170" s="218">
        <v>0</v>
      </c>
      <c r="P170" s="219">
        <v>1</v>
      </c>
      <c r="Q170" s="220">
        <v>1</v>
      </c>
      <c r="R170" s="218">
        <v>1</v>
      </c>
      <c r="S170" s="221">
        <v>1</v>
      </c>
      <c r="T170" s="217">
        <v>0</v>
      </c>
      <c r="U170" s="222" t="s">
        <v>1469</v>
      </c>
      <c r="V170" s="178" t="str">
        <f t="shared" si="12"/>
        <v/>
      </c>
      <c r="W170" s="178" t="str">
        <f t="shared" si="13"/>
        <v>ü</v>
      </c>
      <c r="X170" s="178" t="str">
        <f t="shared" si="14"/>
        <v/>
      </c>
      <c r="Y170" s="178" t="str">
        <f t="shared" si="15"/>
        <v/>
      </c>
    </row>
    <row r="171" spans="1:25" ht="21.75" customHeight="1">
      <c r="A171" s="176">
        <f t="shared" si="16"/>
        <v>164</v>
      </c>
      <c r="B171" s="215">
        <v>3</v>
      </c>
      <c r="C171" s="145"/>
      <c r="D171" s="120" t="s">
        <v>1470</v>
      </c>
      <c r="E171" s="123">
        <v>100000</v>
      </c>
      <c r="F171" s="217" t="s">
        <v>1657</v>
      </c>
      <c r="G171" s="218">
        <v>0</v>
      </c>
      <c r="H171" s="219">
        <v>0</v>
      </c>
      <c r="I171" s="219">
        <v>0</v>
      </c>
      <c r="J171" s="219">
        <v>0</v>
      </c>
      <c r="K171" s="220">
        <v>0</v>
      </c>
      <c r="L171" s="218">
        <v>1</v>
      </c>
      <c r="M171" s="219">
        <v>1</v>
      </c>
      <c r="N171" s="220">
        <v>0</v>
      </c>
      <c r="O171" s="218">
        <v>0</v>
      </c>
      <c r="P171" s="219">
        <v>1</v>
      </c>
      <c r="Q171" s="220">
        <v>1</v>
      </c>
      <c r="R171" s="218">
        <v>1</v>
      </c>
      <c r="S171" s="221">
        <v>1</v>
      </c>
      <c r="T171" s="217">
        <v>0</v>
      </c>
      <c r="U171" s="222" t="s">
        <v>1471</v>
      </c>
      <c r="V171" s="178" t="str">
        <f t="shared" si="12"/>
        <v/>
      </c>
      <c r="W171" s="178" t="str">
        <f t="shared" si="13"/>
        <v>ü</v>
      </c>
      <c r="X171" s="178" t="str">
        <f t="shared" si="14"/>
        <v/>
      </c>
      <c r="Y171" s="178" t="str">
        <f t="shared" si="15"/>
        <v/>
      </c>
    </row>
    <row r="172" spans="1:25" ht="57">
      <c r="A172" s="176">
        <f t="shared" si="16"/>
        <v>165</v>
      </c>
      <c r="B172" s="149">
        <v>4</v>
      </c>
      <c r="C172" s="105" t="s">
        <v>1472</v>
      </c>
      <c r="D172" s="136" t="s">
        <v>1473</v>
      </c>
      <c r="E172" s="123">
        <v>2220000</v>
      </c>
      <c r="F172" s="217" t="s">
        <v>1658</v>
      </c>
      <c r="G172" s="218">
        <v>1</v>
      </c>
      <c r="H172" s="219">
        <v>0</v>
      </c>
      <c r="I172" s="219">
        <v>0</v>
      </c>
      <c r="J172" s="219">
        <v>0</v>
      </c>
      <c r="K172" s="220">
        <v>0</v>
      </c>
      <c r="L172" s="218">
        <v>1</v>
      </c>
      <c r="M172" s="219">
        <v>1</v>
      </c>
      <c r="N172" s="220">
        <v>1</v>
      </c>
      <c r="O172" s="218">
        <v>0</v>
      </c>
      <c r="P172" s="219">
        <v>1</v>
      </c>
      <c r="Q172" s="220">
        <v>1</v>
      </c>
      <c r="R172" s="218">
        <v>0</v>
      </c>
      <c r="S172" s="221">
        <v>0</v>
      </c>
      <c r="T172" s="217">
        <v>0</v>
      </c>
      <c r="U172" s="225" t="s">
        <v>1474</v>
      </c>
      <c r="V172" s="178" t="str">
        <f t="shared" si="12"/>
        <v/>
      </c>
      <c r="W172" s="178" t="str">
        <f t="shared" si="13"/>
        <v/>
      </c>
      <c r="X172" s="178" t="str">
        <f t="shared" si="14"/>
        <v/>
      </c>
      <c r="Y172" s="178" t="str">
        <f t="shared" si="15"/>
        <v>ü</v>
      </c>
    </row>
    <row r="173" spans="1:25" ht="21.75" customHeight="1">
      <c r="A173" s="176">
        <f t="shared" si="16"/>
        <v>166</v>
      </c>
      <c r="B173" s="149">
        <v>4</v>
      </c>
      <c r="C173" s="145"/>
      <c r="D173" s="150" t="s">
        <v>1475</v>
      </c>
      <c r="E173" s="135">
        <v>76600</v>
      </c>
      <c r="F173" s="217" t="s">
        <v>1658</v>
      </c>
      <c r="G173" s="218">
        <v>0</v>
      </c>
      <c r="H173" s="219">
        <v>0</v>
      </c>
      <c r="I173" s="219">
        <v>0</v>
      </c>
      <c r="J173" s="219">
        <v>0</v>
      </c>
      <c r="K173" s="220">
        <v>0</v>
      </c>
      <c r="L173" s="218">
        <v>1</v>
      </c>
      <c r="M173" s="219">
        <v>1</v>
      </c>
      <c r="N173" s="220">
        <v>0</v>
      </c>
      <c r="O173" s="218">
        <v>0</v>
      </c>
      <c r="P173" s="219">
        <v>1</v>
      </c>
      <c r="Q173" s="220">
        <v>1</v>
      </c>
      <c r="R173" s="218">
        <v>0</v>
      </c>
      <c r="S173" s="221">
        <v>0</v>
      </c>
      <c r="T173" s="217">
        <v>0</v>
      </c>
      <c r="U173" s="225" t="s">
        <v>979</v>
      </c>
      <c r="V173" s="178" t="str">
        <f t="shared" si="12"/>
        <v/>
      </c>
      <c r="W173" s="178" t="str">
        <f t="shared" si="13"/>
        <v/>
      </c>
      <c r="X173" s="178" t="str">
        <f t="shared" si="14"/>
        <v/>
      </c>
      <c r="Y173" s="178" t="str">
        <f t="shared" si="15"/>
        <v>ü</v>
      </c>
    </row>
    <row r="174" spans="1:25" ht="21.75" customHeight="1">
      <c r="A174" s="176">
        <f t="shared" si="16"/>
        <v>167</v>
      </c>
      <c r="B174" s="149">
        <v>4</v>
      </c>
      <c r="C174" s="145"/>
      <c r="D174" s="134" t="s">
        <v>1476</v>
      </c>
      <c r="E174" s="135">
        <v>163000</v>
      </c>
      <c r="F174" s="217" t="s">
        <v>1658</v>
      </c>
      <c r="G174" s="218">
        <v>0</v>
      </c>
      <c r="H174" s="219">
        <v>0</v>
      </c>
      <c r="I174" s="219">
        <v>0</v>
      </c>
      <c r="J174" s="219">
        <v>0</v>
      </c>
      <c r="K174" s="220">
        <v>0</v>
      </c>
      <c r="L174" s="218">
        <v>0</v>
      </c>
      <c r="M174" s="219">
        <v>0</v>
      </c>
      <c r="N174" s="220">
        <v>0</v>
      </c>
      <c r="O174" s="218">
        <v>0</v>
      </c>
      <c r="P174" s="219">
        <v>1</v>
      </c>
      <c r="Q174" s="220">
        <v>1</v>
      </c>
      <c r="R174" s="218">
        <v>0</v>
      </c>
      <c r="S174" s="221">
        <v>0</v>
      </c>
      <c r="T174" s="217">
        <v>0</v>
      </c>
      <c r="U174" s="225" t="s">
        <v>1655</v>
      </c>
      <c r="V174" s="178" t="str">
        <f t="shared" si="12"/>
        <v/>
      </c>
      <c r="W174" s="178" t="str">
        <f t="shared" si="13"/>
        <v/>
      </c>
      <c r="X174" s="178" t="str">
        <f t="shared" si="14"/>
        <v/>
      </c>
      <c r="Y174" s="178" t="str">
        <f t="shared" si="15"/>
        <v>ü</v>
      </c>
    </row>
    <row r="175" spans="1:25" ht="21.75" customHeight="1">
      <c r="A175" s="176">
        <f t="shared" si="16"/>
        <v>168</v>
      </c>
      <c r="B175" s="149">
        <v>4</v>
      </c>
      <c r="C175" s="145"/>
      <c r="D175" s="151" t="s">
        <v>1477</v>
      </c>
      <c r="E175" s="135">
        <v>450000</v>
      </c>
      <c r="F175" s="217" t="s">
        <v>1658</v>
      </c>
      <c r="G175" s="218">
        <v>0</v>
      </c>
      <c r="H175" s="219">
        <v>0</v>
      </c>
      <c r="I175" s="219">
        <v>0</v>
      </c>
      <c r="J175" s="219">
        <v>0</v>
      </c>
      <c r="K175" s="220">
        <v>0</v>
      </c>
      <c r="L175" s="218">
        <v>1</v>
      </c>
      <c r="M175" s="219">
        <v>1</v>
      </c>
      <c r="N175" s="220">
        <v>0</v>
      </c>
      <c r="O175" s="218">
        <v>0</v>
      </c>
      <c r="P175" s="219">
        <v>1</v>
      </c>
      <c r="Q175" s="220">
        <v>1</v>
      </c>
      <c r="R175" s="218">
        <v>0</v>
      </c>
      <c r="S175" s="221">
        <v>0</v>
      </c>
      <c r="T175" s="217">
        <v>0</v>
      </c>
      <c r="U175" s="225" t="s">
        <v>1478</v>
      </c>
      <c r="V175" s="178" t="str">
        <f t="shared" si="12"/>
        <v/>
      </c>
      <c r="W175" s="178" t="str">
        <f t="shared" si="13"/>
        <v/>
      </c>
      <c r="X175" s="178" t="str">
        <f t="shared" si="14"/>
        <v/>
      </c>
      <c r="Y175" s="178" t="str">
        <f t="shared" si="15"/>
        <v>ü</v>
      </c>
    </row>
    <row r="176" spans="1:25" ht="21.75" customHeight="1">
      <c r="A176" s="176">
        <f t="shared" si="16"/>
        <v>169</v>
      </c>
      <c r="B176" s="149">
        <v>4</v>
      </c>
      <c r="C176" s="145"/>
      <c r="D176" s="134" t="s">
        <v>1479</v>
      </c>
      <c r="E176" s="135">
        <v>264400</v>
      </c>
      <c r="F176" s="217" t="s">
        <v>1658</v>
      </c>
      <c r="G176" s="218">
        <v>1</v>
      </c>
      <c r="H176" s="219">
        <v>0</v>
      </c>
      <c r="I176" s="219">
        <v>0</v>
      </c>
      <c r="J176" s="219">
        <v>0</v>
      </c>
      <c r="K176" s="220">
        <v>0</v>
      </c>
      <c r="L176" s="218">
        <v>1</v>
      </c>
      <c r="M176" s="219">
        <v>1</v>
      </c>
      <c r="N176" s="220">
        <v>0</v>
      </c>
      <c r="O176" s="218">
        <v>0</v>
      </c>
      <c r="P176" s="219">
        <v>1</v>
      </c>
      <c r="Q176" s="220">
        <v>1</v>
      </c>
      <c r="R176" s="218">
        <v>0</v>
      </c>
      <c r="S176" s="221">
        <v>0</v>
      </c>
      <c r="T176" s="217">
        <v>0</v>
      </c>
      <c r="U176" s="225" t="s">
        <v>1655</v>
      </c>
      <c r="V176" s="178" t="str">
        <f t="shared" si="12"/>
        <v/>
      </c>
      <c r="W176" s="178" t="str">
        <f t="shared" si="13"/>
        <v/>
      </c>
      <c r="X176" s="178" t="str">
        <f t="shared" si="14"/>
        <v/>
      </c>
      <c r="Y176" s="178" t="str">
        <f t="shared" si="15"/>
        <v>ü</v>
      </c>
    </row>
    <row r="177" spans="1:25" ht="28.5">
      <c r="A177" s="176">
        <f t="shared" si="16"/>
        <v>170</v>
      </c>
      <c r="B177" s="149">
        <v>4</v>
      </c>
      <c r="C177" s="145"/>
      <c r="D177" s="134" t="s">
        <v>1480</v>
      </c>
      <c r="E177" s="135">
        <v>90000</v>
      </c>
      <c r="F177" s="217" t="s">
        <v>1657</v>
      </c>
      <c r="G177" s="218">
        <v>0</v>
      </c>
      <c r="H177" s="219">
        <v>1</v>
      </c>
      <c r="I177" s="219">
        <v>0</v>
      </c>
      <c r="J177" s="219">
        <v>0</v>
      </c>
      <c r="K177" s="220">
        <v>0</v>
      </c>
      <c r="L177" s="218">
        <v>1</v>
      </c>
      <c r="M177" s="219">
        <v>0</v>
      </c>
      <c r="N177" s="220">
        <v>0</v>
      </c>
      <c r="O177" s="218">
        <v>0</v>
      </c>
      <c r="P177" s="219">
        <v>1</v>
      </c>
      <c r="Q177" s="220">
        <v>1</v>
      </c>
      <c r="R177" s="218">
        <v>1</v>
      </c>
      <c r="S177" s="221">
        <v>1</v>
      </c>
      <c r="T177" s="217">
        <v>0</v>
      </c>
      <c r="U177" s="222" t="s">
        <v>286</v>
      </c>
      <c r="V177" s="178" t="str">
        <f t="shared" si="12"/>
        <v/>
      </c>
      <c r="W177" s="178" t="str">
        <f t="shared" si="13"/>
        <v>ü</v>
      </c>
      <c r="X177" s="178" t="str">
        <f t="shared" si="14"/>
        <v/>
      </c>
      <c r="Y177" s="178" t="str">
        <f t="shared" si="15"/>
        <v/>
      </c>
    </row>
    <row r="178" spans="1:25" ht="21.75" customHeight="1">
      <c r="A178" s="176">
        <f t="shared" si="16"/>
        <v>171</v>
      </c>
      <c r="B178" s="149">
        <v>4</v>
      </c>
      <c r="C178" s="145"/>
      <c r="D178" s="134" t="s">
        <v>1481</v>
      </c>
      <c r="E178" s="135">
        <v>300000</v>
      </c>
      <c r="F178" s="217" t="s">
        <v>1657</v>
      </c>
      <c r="G178" s="218">
        <v>0</v>
      </c>
      <c r="H178" s="219">
        <v>1</v>
      </c>
      <c r="I178" s="219">
        <v>0</v>
      </c>
      <c r="J178" s="219">
        <v>0</v>
      </c>
      <c r="K178" s="220">
        <v>0</v>
      </c>
      <c r="L178" s="218">
        <v>1</v>
      </c>
      <c r="M178" s="219">
        <v>0</v>
      </c>
      <c r="N178" s="220">
        <v>0</v>
      </c>
      <c r="O178" s="218">
        <v>0</v>
      </c>
      <c r="P178" s="219">
        <v>1</v>
      </c>
      <c r="Q178" s="220">
        <v>1</v>
      </c>
      <c r="R178" s="218">
        <v>1</v>
      </c>
      <c r="S178" s="221">
        <v>1</v>
      </c>
      <c r="T178" s="217">
        <v>0</v>
      </c>
      <c r="U178" s="222" t="s">
        <v>286</v>
      </c>
      <c r="V178" s="178" t="str">
        <f t="shared" si="12"/>
        <v/>
      </c>
      <c r="W178" s="178" t="str">
        <f t="shared" si="13"/>
        <v>ü</v>
      </c>
      <c r="X178" s="178" t="str">
        <f t="shared" si="14"/>
        <v/>
      </c>
      <c r="Y178" s="178" t="str">
        <f t="shared" si="15"/>
        <v/>
      </c>
    </row>
    <row r="179" spans="1:25" ht="21.75" customHeight="1">
      <c r="A179" s="176">
        <f t="shared" si="16"/>
        <v>172</v>
      </c>
      <c r="B179" s="149">
        <v>4</v>
      </c>
      <c r="C179" s="145"/>
      <c r="D179" s="134" t="s">
        <v>1482</v>
      </c>
      <c r="E179" s="135">
        <v>15000</v>
      </c>
      <c r="F179" s="217" t="s">
        <v>1657</v>
      </c>
      <c r="G179" s="218">
        <v>0</v>
      </c>
      <c r="H179" s="219">
        <v>0</v>
      </c>
      <c r="I179" s="219">
        <v>0</v>
      </c>
      <c r="J179" s="219">
        <v>0</v>
      </c>
      <c r="K179" s="220">
        <v>0</v>
      </c>
      <c r="L179" s="218">
        <v>1</v>
      </c>
      <c r="M179" s="219">
        <v>0</v>
      </c>
      <c r="N179" s="220">
        <v>0</v>
      </c>
      <c r="O179" s="218">
        <v>0</v>
      </c>
      <c r="P179" s="219">
        <v>1</v>
      </c>
      <c r="Q179" s="220">
        <v>1</v>
      </c>
      <c r="R179" s="242">
        <v>0</v>
      </c>
      <c r="S179" s="245">
        <v>0</v>
      </c>
      <c r="T179" s="241">
        <v>0</v>
      </c>
      <c r="U179" s="261" t="s">
        <v>1162</v>
      </c>
      <c r="V179" s="178" t="str">
        <f t="shared" si="12"/>
        <v/>
      </c>
      <c r="W179" s="178" t="str">
        <f t="shared" si="13"/>
        <v>ü</v>
      </c>
      <c r="X179" s="178" t="str">
        <f t="shared" si="14"/>
        <v/>
      </c>
      <c r="Y179" s="178" t="str">
        <f t="shared" si="15"/>
        <v/>
      </c>
    </row>
    <row r="180" spans="1:25" ht="21.75" customHeight="1">
      <c r="A180" s="176">
        <f t="shared" si="16"/>
        <v>173</v>
      </c>
      <c r="B180" s="149">
        <v>4</v>
      </c>
      <c r="C180" s="145"/>
      <c r="D180" s="131" t="s">
        <v>1483</v>
      </c>
      <c r="E180" s="132">
        <v>500000</v>
      </c>
      <c r="F180" s="217" t="s">
        <v>1658</v>
      </c>
      <c r="G180" s="218">
        <v>0</v>
      </c>
      <c r="H180" s="219">
        <v>0</v>
      </c>
      <c r="I180" s="219">
        <v>0</v>
      </c>
      <c r="J180" s="219">
        <v>0</v>
      </c>
      <c r="K180" s="220">
        <v>0</v>
      </c>
      <c r="L180" s="218">
        <v>1</v>
      </c>
      <c r="M180" s="219">
        <v>1</v>
      </c>
      <c r="N180" s="220">
        <v>0</v>
      </c>
      <c r="O180" s="218">
        <v>0</v>
      </c>
      <c r="P180" s="219">
        <v>1</v>
      </c>
      <c r="Q180" s="220">
        <v>1</v>
      </c>
      <c r="R180" s="218">
        <v>0</v>
      </c>
      <c r="S180" s="221">
        <v>0</v>
      </c>
      <c r="T180" s="217">
        <v>0</v>
      </c>
      <c r="U180" s="225" t="s">
        <v>979</v>
      </c>
      <c r="V180" s="178" t="str">
        <f t="shared" si="12"/>
        <v/>
      </c>
      <c r="W180" s="178" t="str">
        <f t="shared" si="13"/>
        <v/>
      </c>
      <c r="X180" s="178" t="str">
        <f t="shared" si="14"/>
        <v/>
      </c>
      <c r="Y180" s="178" t="str">
        <f t="shared" si="15"/>
        <v>ü</v>
      </c>
    </row>
    <row r="181" spans="1:25" ht="21.75" customHeight="1">
      <c r="A181" s="176">
        <f t="shared" si="16"/>
        <v>174</v>
      </c>
      <c r="B181" s="149">
        <v>4</v>
      </c>
      <c r="C181" s="145"/>
      <c r="D181" s="134" t="s">
        <v>1484</v>
      </c>
      <c r="E181" s="135">
        <v>300000</v>
      </c>
      <c r="F181" s="217" t="s">
        <v>1658</v>
      </c>
      <c r="G181" s="218">
        <v>1</v>
      </c>
      <c r="H181" s="219">
        <v>0</v>
      </c>
      <c r="I181" s="219">
        <v>0</v>
      </c>
      <c r="J181" s="219">
        <v>0</v>
      </c>
      <c r="K181" s="220">
        <v>0</v>
      </c>
      <c r="L181" s="218">
        <v>1</v>
      </c>
      <c r="M181" s="219">
        <v>1</v>
      </c>
      <c r="N181" s="220">
        <v>0</v>
      </c>
      <c r="O181" s="218">
        <v>0</v>
      </c>
      <c r="P181" s="219">
        <v>1</v>
      </c>
      <c r="Q181" s="220">
        <v>1</v>
      </c>
      <c r="R181" s="218">
        <v>0</v>
      </c>
      <c r="S181" s="221">
        <v>0</v>
      </c>
      <c r="T181" s="217">
        <v>0</v>
      </c>
      <c r="U181" s="225" t="s">
        <v>1655</v>
      </c>
      <c r="V181" s="178" t="str">
        <f t="shared" si="12"/>
        <v/>
      </c>
      <c r="W181" s="178" t="str">
        <f t="shared" si="13"/>
        <v/>
      </c>
      <c r="X181" s="178" t="str">
        <f t="shared" si="14"/>
        <v/>
      </c>
      <c r="Y181" s="178" t="str">
        <f t="shared" si="15"/>
        <v>ü</v>
      </c>
    </row>
    <row r="182" spans="1:25" ht="21.75" customHeight="1">
      <c r="A182" s="176">
        <f t="shared" si="16"/>
        <v>175</v>
      </c>
      <c r="B182" s="149">
        <v>4</v>
      </c>
      <c r="C182" s="145"/>
      <c r="D182" s="134" t="s">
        <v>1485</v>
      </c>
      <c r="E182" s="135">
        <v>1500000</v>
      </c>
      <c r="F182" s="217" t="s">
        <v>1658</v>
      </c>
      <c r="G182" s="218">
        <v>1</v>
      </c>
      <c r="H182" s="219">
        <v>0</v>
      </c>
      <c r="I182" s="219">
        <v>0</v>
      </c>
      <c r="J182" s="219">
        <v>0</v>
      </c>
      <c r="K182" s="220">
        <v>0</v>
      </c>
      <c r="L182" s="218">
        <v>1</v>
      </c>
      <c r="M182" s="219">
        <v>1</v>
      </c>
      <c r="N182" s="220">
        <v>0</v>
      </c>
      <c r="O182" s="218">
        <v>0</v>
      </c>
      <c r="P182" s="219">
        <v>1</v>
      </c>
      <c r="Q182" s="220">
        <v>1</v>
      </c>
      <c r="R182" s="218">
        <v>0</v>
      </c>
      <c r="S182" s="221">
        <v>0</v>
      </c>
      <c r="T182" s="217">
        <v>0</v>
      </c>
      <c r="U182" s="225" t="s">
        <v>1486</v>
      </c>
      <c r="V182" s="178" t="str">
        <f t="shared" si="12"/>
        <v/>
      </c>
      <c r="W182" s="178" t="str">
        <f t="shared" si="13"/>
        <v/>
      </c>
      <c r="X182" s="178" t="str">
        <f t="shared" si="14"/>
        <v/>
      </c>
      <c r="Y182" s="178" t="str">
        <f t="shared" si="15"/>
        <v>ü</v>
      </c>
    </row>
    <row r="183" spans="1:25" ht="21.75" customHeight="1">
      <c r="A183" s="176">
        <f t="shared" si="16"/>
        <v>176</v>
      </c>
      <c r="B183" s="149">
        <v>4</v>
      </c>
      <c r="C183" s="145"/>
      <c r="D183" s="136" t="s">
        <v>1487</v>
      </c>
      <c r="E183" s="123">
        <v>100000</v>
      </c>
      <c r="F183" s="217" t="s">
        <v>1658</v>
      </c>
      <c r="G183" s="218">
        <v>0</v>
      </c>
      <c r="H183" s="219">
        <v>0</v>
      </c>
      <c r="I183" s="219">
        <v>0</v>
      </c>
      <c r="J183" s="219">
        <v>0</v>
      </c>
      <c r="K183" s="220">
        <v>0</v>
      </c>
      <c r="L183" s="218">
        <v>1</v>
      </c>
      <c r="M183" s="219">
        <v>1</v>
      </c>
      <c r="N183" s="220">
        <v>1</v>
      </c>
      <c r="O183" s="218">
        <v>0</v>
      </c>
      <c r="P183" s="219">
        <v>1</v>
      </c>
      <c r="Q183" s="220">
        <v>1</v>
      </c>
      <c r="R183" s="218">
        <v>0</v>
      </c>
      <c r="S183" s="221">
        <v>0</v>
      </c>
      <c r="T183" s="217">
        <v>0</v>
      </c>
      <c r="U183" s="225" t="s">
        <v>979</v>
      </c>
      <c r="V183" s="178" t="str">
        <f t="shared" si="12"/>
        <v/>
      </c>
      <c r="W183" s="178" t="str">
        <f t="shared" si="13"/>
        <v/>
      </c>
      <c r="X183" s="178" t="str">
        <f t="shared" si="14"/>
        <v/>
      </c>
      <c r="Y183" s="178" t="str">
        <f t="shared" si="15"/>
        <v>ü</v>
      </c>
    </row>
    <row r="184" spans="1:25" ht="21.75" customHeight="1">
      <c r="A184" s="176">
        <f t="shared" si="16"/>
        <v>177</v>
      </c>
      <c r="B184" s="149">
        <v>4</v>
      </c>
      <c r="C184" s="145"/>
      <c r="D184" s="136" t="s">
        <v>1488</v>
      </c>
      <c r="E184" s="123">
        <v>270600</v>
      </c>
      <c r="F184" s="217" t="s">
        <v>1658</v>
      </c>
      <c r="G184" s="218">
        <v>1</v>
      </c>
      <c r="H184" s="219">
        <v>0</v>
      </c>
      <c r="I184" s="219">
        <v>0</v>
      </c>
      <c r="J184" s="219">
        <v>0</v>
      </c>
      <c r="K184" s="220">
        <v>0</v>
      </c>
      <c r="L184" s="218">
        <v>1</v>
      </c>
      <c r="M184" s="219">
        <v>1</v>
      </c>
      <c r="N184" s="220">
        <v>0</v>
      </c>
      <c r="O184" s="218">
        <v>0</v>
      </c>
      <c r="P184" s="219">
        <v>1</v>
      </c>
      <c r="Q184" s="220">
        <v>1</v>
      </c>
      <c r="R184" s="218">
        <v>1</v>
      </c>
      <c r="S184" s="221">
        <v>1</v>
      </c>
      <c r="T184" s="217">
        <v>0</v>
      </c>
      <c r="U184" s="225" t="s">
        <v>1489</v>
      </c>
      <c r="V184" s="178" t="str">
        <f t="shared" si="12"/>
        <v/>
      </c>
      <c r="W184" s="178" t="str">
        <f t="shared" si="13"/>
        <v/>
      </c>
      <c r="X184" s="178" t="str">
        <f t="shared" si="14"/>
        <v/>
      </c>
      <c r="Y184" s="178" t="str">
        <f t="shared" si="15"/>
        <v>ü</v>
      </c>
    </row>
    <row r="185" spans="1:25" ht="21.75" customHeight="1">
      <c r="A185" s="176">
        <f t="shared" si="16"/>
        <v>178</v>
      </c>
      <c r="B185" s="149">
        <v>4</v>
      </c>
      <c r="C185" s="145"/>
      <c r="D185" s="136" t="s">
        <v>1490</v>
      </c>
      <c r="E185" s="123">
        <v>378000</v>
      </c>
      <c r="F185" s="217" t="s">
        <v>1658</v>
      </c>
      <c r="G185" s="218">
        <v>0</v>
      </c>
      <c r="H185" s="219">
        <v>0</v>
      </c>
      <c r="I185" s="219">
        <v>0</v>
      </c>
      <c r="J185" s="219">
        <v>0</v>
      </c>
      <c r="K185" s="220">
        <v>0</v>
      </c>
      <c r="L185" s="218">
        <v>1</v>
      </c>
      <c r="M185" s="219">
        <v>0</v>
      </c>
      <c r="N185" s="220">
        <v>0</v>
      </c>
      <c r="O185" s="218">
        <v>0</v>
      </c>
      <c r="P185" s="219">
        <v>1</v>
      </c>
      <c r="Q185" s="220">
        <v>1</v>
      </c>
      <c r="R185" s="218">
        <v>0</v>
      </c>
      <c r="S185" s="221">
        <v>0</v>
      </c>
      <c r="T185" s="217">
        <v>0</v>
      </c>
      <c r="U185" s="225" t="s">
        <v>1491</v>
      </c>
      <c r="V185" s="178" t="str">
        <f t="shared" si="12"/>
        <v/>
      </c>
      <c r="W185" s="178" t="str">
        <f t="shared" si="13"/>
        <v/>
      </c>
      <c r="X185" s="178" t="str">
        <f t="shared" si="14"/>
        <v/>
      </c>
      <c r="Y185" s="178" t="str">
        <f t="shared" si="15"/>
        <v>ü</v>
      </c>
    </row>
    <row r="186" spans="1:25" ht="21.75" customHeight="1">
      <c r="A186" s="176">
        <f t="shared" si="16"/>
        <v>179</v>
      </c>
      <c r="B186" s="149">
        <v>4</v>
      </c>
      <c r="C186" s="145"/>
      <c r="D186" s="134" t="s">
        <v>1492</v>
      </c>
      <c r="E186" s="135">
        <v>1000000</v>
      </c>
      <c r="F186" s="217" t="s">
        <v>1657</v>
      </c>
      <c r="G186" s="218">
        <v>1</v>
      </c>
      <c r="H186" s="219">
        <v>0</v>
      </c>
      <c r="I186" s="219">
        <v>0</v>
      </c>
      <c r="J186" s="219">
        <v>0</v>
      </c>
      <c r="K186" s="220">
        <v>0</v>
      </c>
      <c r="L186" s="218">
        <v>1</v>
      </c>
      <c r="M186" s="219">
        <v>0</v>
      </c>
      <c r="N186" s="220">
        <v>0</v>
      </c>
      <c r="O186" s="218">
        <v>0</v>
      </c>
      <c r="P186" s="219">
        <v>1</v>
      </c>
      <c r="Q186" s="220">
        <v>1</v>
      </c>
      <c r="R186" s="218">
        <v>0</v>
      </c>
      <c r="S186" s="221">
        <v>0</v>
      </c>
      <c r="T186" s="217">
        <v>0</v>
      </c>
      <c r="U186" s="222" t="s">
        <v>1162</v>
      </c>
      <c r="V186" s="178" t="str">
        <f t="shared" si="12"/>
        <v/>
      </c>
      <c r="W186" s="178" t="str">
        <f t="shared" si="13"/>
        <v>ü</v>
      </c>
      <c r="X186" s="178" t="str">
        <f t="shared" si="14"/>
        <v/>
      </c>
      <c r="Y186" s="178" t="str">
        <f t="shared" si="15"/>
        <v/>
      </c>
    </row>
    <row r="187" spans="1:25" ht="21.75" customHeight="1">
      <c r="A187" s="176">
        <f t="shared" si="16"/>
        <v>180</v>
      </c>
      <c r="B187" s="149">
        <v>4</v>
      </c>
      <c r="C187" s="145"/>
      <c r="D187" s="134" t="s">
        <v>1493</v>
      </c>
      <c r="E187" s="135">
        <v>1000000</v>
      </c>
      <c r="F187" s="217" t="s">
        <v>1658</v>
      </c>
      <c r="G187" s="218">
        <v>1</v>
      </c>
      <c r="H187" s="219">
        <v>0</v>
      </c>
      <c r="I187" s="219">
        <v>0</v>
      </c>
      <c r="J187" s="219">
        <v>0</v>
      </c>
      <c r="K187" s="220">
        <v>0</v>
      </c>
      <c r="L187" s="218">
        <v>1</v>
      </c>
      <c r="M187" s="219">
        <v>1</v>
      </c>
      <c r="N187" s="220">
        <v>0</v>
      </c>
      <c r="O187" s="218">
        <v>0</v>
      </c>
      <c r="P187" s="219">
        <v>1</v>
      </c>
      <c r="Q187" s="220">
        <v>1</v>
      </c>
      <c r="R187" s="218">
        <v>0</v>
      </c>
      <c r="S187" s="221">
        <v>0</v>
      </c>
      <c r="T187" s="217">
        <v>0</v>
      </c>
      <c r="U187" s="225" t="s">
        <v>1655</v>
      </c>
      <c r="V187" s="178" t="str">
        <f t="shared" si="12"/>
        <v/>
      </c>
      <c r="W187" s="178" t="str">
        <f t="shared" si="13"/>
        <v/>
      </c>
      <c r="X187" s="178" t="str">
        <f t="shared" si="14"/>
        <v/>
      </c>
      <c r="Y187" s="178" t="str">
        <f t="shared" si="15"/>
        <v>ü</v>
      </c>
    </row>
    <row r="188" spans="1:25" ht="21.75" customHeight="1">
      <c r="A188" s="176">
        <f t="shared" si="16"/>
        <v>181</v>
      </c>
      <c r="B188" s="149">
        <v>4</v>
      </c>
      <c r="C188" s="145"/>
      <c r="D188" s="131" t="s">
        <v>1494</v>
      </c>
      <c r="E188" s="132">
        <v>3320000</v>
      </c>
      <c r="F188" s="217" t="s">
        <v>1658</v>
      </c>
      <c r="G188" s="218">
        <v>1</v>
      </c>
      <c r="H188" s="219">
        <v>0</v>
      </c>
      <c r="I188" s="219">
        <v>0</v>
      </c>
      <c r="J188" s="219">
        <v>0</v>
      </c>
      <c r="K188" s="220">
        <v>0</v>
      </c>
      <c r="L188" s="218">
        <v>1</v>
      </c>
      <c r="M188" s="219">
        <v>1</v>
      </c>
      <c r="N188" s="220">
        <v>0</v>
      </c>
      <c r="O188" s="218">
        <v>0</v>
      </c>
      <c r="P188" s="219">
        <v>1</v>
      </c>
      <c r="Q188" s="220">
        <v>1</v>
      </c>
      <c r="R188" s="218">
        <v>0</v>
      </c>
      <c r="S188" s="221">
        <v>0</v>
      </c>
      <c r="T188" s="217">
        <v>0</v>
      </c>
      <c r="U188" s="225" t="s">
        <v>1495</v>
      </c>
      <c r="V188" s="178" t="str">
        <f t="shared" si="12"/>
        <v/>
      </c>
      <c r="W188" s="178" t="str">
        <f t="shared" si="13"/>
        <v/>
      </c>
      <c r="X188" s="178" t="str">
        <f t="shared" si="14"/>
        <v/>
      </c>
      <c r="Y188" s="178" t="str">
        <f t="shared" si="15"/>
        <v>ü</v>
      </c>
    </row>
    <row r="189" spans="1:25" ht="21.75" customHeight="1">
      <c r="A189" s="176">
        <f t="shared" si="16"/>
        <v>182</v>
      </c>
      <c r="B189" s="149">
        <v>4</v>
      </c>
      <c r="C189" s="145"/>
      <c r="D189" s="134" t="s">
        <v>1496</v>
      </c>
      <c r="E189" s="152">
        <v>700000</v>
      </c>
      <c r="F189" s="217" t="s">
        <v>1658</v>
      </c>
      <c r="G189" s="218">
        <v>0</v>
      </c>
      <c r="H189" s="219">
        <v>0</v>
      </c>
      <c r="I189" s="219">
        <v>0</v>
      </c>
      <c r="J189" s="219">
        <v>0</v>
      </c>
      <c r="K189" s="220">
        <v>0</v>
      </c>
      <c r="L189" s="218">
        <v>1</v>
      </c>
      <c r="M189" s="219">
        <v>0</v>
      </c>
      <c r="N189" s="220">
        <v>0</v>
      </c>
      <c r="O189" s="218">
        <v>0</v>
      </c>
      <c r="P189" s="219">
        <v>1</v>
      </c>
      <c r="Q189" s="220">
        <v>1</v>
      </c>
      <c r="R189" s="218">
        <v>0</v>
      </c>
      <c r="S189" s="221">
        <v>0</v>
      </c>
      <c r="T189" s="217">
        <v>0</v>
      </c>
      <c r="U189" s="225" t="s">
        <v>1655</v>
      </c>
      <c r="V189" s="178" t="str">
        <f t="shared" si="12"/>
        <v/>
      </c>
      <c r="W189" s="178" t="str">
        <f t="shared" si="13"/>
        <v/>
      </c>
      <c r="X189" s="178" t="str">
        <f t="shared" si="14"/>
        <v/>
      </c>
      <c r="Y189" s="178" t="str">
        <f t="shared" si="15"/>
        <v>ü</v>
      </c>
    </row>
    <row r="190" spans="1:25" ht="21.75" customHeight="1">
      <c r="A190" s="176">
        <f t="shared" si="16"/>
        <v>183</v>
      </c>
      <c r="B190" s="149">
        <v>4</v>
      </c>
      <c r="C190" s="145"/>
      <c r="D190" s="153" t="s">
        <v>1497</v>
      </c>
      <c r="E190" s="121">
        <v>4780000</v>
      </c>
      <c r="F190" s="217" t="s">
        <v>1658</v>
      </c>
      <c r="G190" s="218">
        <v>0</v>
      </c>
      <c r="H190" s="219">
        <v>0</v>
      </c>
      <c r="I190" s="219">
        <v>0</v>
      </c>
      <c r="J190" s="219">
        <v>0</v>
      </c>
      <c r="K190" s="220">
        <v>0</v>
      </c>
      <c r="L190" s="218">
        <v>1</v>
      </c>
      <c r="M190" s="219">
        <v>1</v>
      </c>
      <c r="N190" s="220">
        <v>0</v>
      </c>
      <c r="O190" s="218">
        <v>0</v>
      </c>
      <c r="P190" s="219">
        <v>1</v>
      </c>
      <c r="Q190" s="220">
        <v>1</v>
      </c>
      <c r="R190" s="218">
        <v>0</v>
      </c>
      <c r="S190" s="221">
        <v>0</v>
      </c>
      <c r="T190" s="217">
        <v>0</v>
      </c>
      <c r="U190" s="225" t="s">
        <v>1498</v>
      </c>
      <c r="V190" s="178" t="str">
        <f t="shared" si="12"/>
        <v/>
      </c>
      <c r="W190" s="178" t="str">
        <f t="shared" si="13"/>
        <v/>
      </c>
      <c r="X190" s="178" t="str">
        <f t="shared" si="14"/>
        <v/>
      </c>
      <c r="Y190" s="178" t="str">
        <f t="shared" si="15"/>
        <v>ü</v>
      </c>
    </row>
    <row r="191" spans="1:25" ht="21.75" customHeight="1">
      <c r="A191" s="176">
        <f t="shared" si="16"/>
        <v>184</v>
      </c>
      <c r="B191" s="149">
        <v>4</v>
      </c>
      <c r="C191" s="145"/>
      <c r="D191" s="134" t="s">
        <v>1499</v>
      </c>
      <c r="E191" s="135">
        <v>500000</v>
      </c>
      <c r="F191" s="217" t="s">
        <v>1657</v>
      </c>
      <c r="G191" s="218">
        <v>0</v>
      </c>
      <c r="H191" s="219">
        <v>0</v>
      </c>
      <c r="I191" s="219">
        <v>0</v>
      </c>
      <c r="J191" s="219">
        <v>0</v>
      </c>
      <c r="K191" s="220">
        <v>0</v>
      </c>
      <c r="L191" s="218">
        <v>1</v>
      </c>
      <c r="M191" s="219">
        <v>0</v>
      </c>
      <c r="N191" s="220">
        <v>0</v>
      </c>
      <c r="O191" s="218">
        <v>0</v>
      </c>
      <c r="P191" s="219">
        <v>1</v>
      </c>
      <c r="Q191" s="220">
        <v>1</v>
      </c>
      <c r="R191" s="218">
        <v>0</v>
      </c>
      <c r="S191" s="221">
        <v>0</v>
      </c>
      <c r="T191" s="217">
        <v>0</v>
      </c>
      <c r="U191" s="222" t="s">
        <v>1500</v>
      </c>
      <c r="V191" s="178" t="str">
        <f t="shared" si="12"/>
        <v/>
      </c>
      <c r="W191" s="178" t="str">
        <f t="shared" si="13"/>
        <v>ü</v>
      </c>
      <c r="X191" s="178" t="str">
        <f t="shared" si="14"/>
        <v/>
      </c>
      <c r="Y191" s="178" t="str">
        <f t="shared" si="15"/>
        <v/>
      </c>
    </row>
    <row r="192" spans="1:25" ht="21.75" customHeight="1">
      <c r="A192" s="176">
        <f t="shared" si="16"/>
        <v>185</v>
      </c>
      <c r="B192" s="149">
        <v>4</v>
      </c>
      <c r="C192" s="145"/>
      <c r="D192" s="134" t="s">
        <v>1501</v>
      </c>
      <c r="E192" s="135">
        <v>1000000</v>
      </c>
      <c r="F192" s="217" t="s">
        <v>1658</v>
      </c>
      <c r="G192" s="218">
        <v>0</v>
      </c>
      <c r="H192" s="219">
        <v>0</v>
      </c>
      <c r="I192" s="219">
        <v>0</v>
      </c>
      <c r="J192" s="219">
        <v>0</v>
      </c>
      <c r="K192" s="220">
        <v>0</v>
      </c>
      <c r="L192" s="218">
        <v>1</v>
      </c>
      <c r="M192" s="219">
        <v>1</v>
      </c>
      <c r="N192" s="220">
        <v>0</v>
      </c>
      <c r="O192" s="218">
        <v>0</v>
      </c>
      <c r="P192" s="219">
        <v>1</v>
      </c>
      <c r="Q192" s="220">
        <v>1</v>
      </c>
      <c r="R192" s="218">
        <v>0</v>
      </c>
      <c r="S192" s="221">
        <v>0</v>
      </c>
      <c r="T192" s="217">
        <v>0</v>
      </c>
      <c r="U192" s="225" t="s">
        <v>1502</v>
      </c>
      <c r="V192" s="178" t="str">
        <f t="shared" si="12"/>
        <v/>
      </c>
      <c r="W192" s="178" t="str">
        <f t="shared" si="13"/>
        <v/>
      </c>
      <c r="X192" s="178" t="str">
        <f t="shared" si="14"/>
        <v/>
      </c>
      <c r="Y192" s="178" t="str">
        <f t="shared" si="15"/>
        <v>ü</v>
      </c>
    </row>
    <row r="193" spans="1:25" ht="21.75" customHeight="1">
      <c r="A193" s="176">
        <f t="shared" si="16"/>
        <v>186</v>
      </c>
      <c r="B193" s="149">
        <v>4</v>
      </c>
      <c r="C193" s="145"/>
      <c r="D193" s="134" t="s">
        <v>1503</v>
      </c>
      <c r="E193" s="135">
        <v>300000</v>
      </c>
      <c r="F193" s="217" t="s">
        <v>1658</v>
      </c>
      <c r="G193" s="218">
        <v>0</v>
      </c>
      <c r="H193" s="219">
        <v>0</v>
      </c>
      <c r="I193" s="219">
        <v>0</v>
      </c>
      <c r="J193" s="219">
        <v>0</v>
      </c>
      <c r="K193" s="220">
        <v>0</v>
      </c>
      <c r="L193" s="218">
        <v>1</v>
      </c>
      <c r="M193" s="219">
        <v>0</v>
      </c>
      <c r="N193" s="220">
        <v>0</v>
      </c>
      <c r="O193" s="218">
        <v>0</v>
      </c>
      <c r="P193" s="219">
        <v>1</v>
      </c>
      <c r="Q193" s="220">
        <v>1</v>
      </c>
      <c r="R193" s="218">
        <v>0</v>
      </c>
      <c r="S193" s="221">
        <v>0</v>
      </c>
      <c r="T193" s="217">
        <v>0</v>
      </c>
      <c r="U193" s="225" t="s">
        <v>979</v>
      </c>
      <c r="V193" s="178" t="str">
        <f t="shared" si="12"/>
        <v/>
      </c>
      <c r="W193" s="178" t="str">
        <f t="shared" si="13"/>
        <v/>
      </c>
      <c r="X193" s="178" t="str">
        <f t="shared" si="14"/>
        <v/>
      </c>
      <c r="Y193" s="178" t="str">
        <f t="shared" si="15"/>
        <v>ü</v>
      </c>
    </row>
    <row r="194" spans="1:25" ht="21.75" customHeight="1">
      <c r="A194" s="176">
        <f t="shared" si="16"/>
        <v>187</v>
      </c>
      <c r="B194" s="149">
        <v>4</v>
      </c>
      <c r="C194" s="145"/>
      <c r="D194" s="136" t="s">
        <v>1504</v>
      </c>
      <c r="E194" s="123">
        <v>2000000</v>
      </c>
      <c r="F194" s="217" t="s">
        <v>1658</v>
      </c>
      <c r="G194" s="218">
        <v>0</v>
      </c>
      <c r="H194" s="219">
        <v>0</v>
      </c>
      <c r="I194" s="219">
        <v>0</v>
      </c>
      <c r="J194" s="219">
        <v>0</v>
      </c>
      <c r="K194" s="220">
        <v>0</v>
      </c>
      <c r="L194" s="218">
        <v>1</v>
      </c>
      <c r="M194" s="219">
        <v>1</v>
      </c>
      <c r="N194" s="220">
        <v>0</v>
      </c>
      <c r="O194" s="218">
        <v>0</v>
      </c>
      <c r="P194" s="219">
        <v>1</v>
      </c>
      <c r="Q194" s="220">
        <v>1</v>
      </c>
      <c r="R194" s="218">
        <v>0</v>
      </c>
      <c r="S194" s="221">
        <v>0</v>
      </c>
      <c r="T194" s="217">
        <v>0</v>
      </c>
      <c r="U194" s="225" t="s">
        <v>1505</v>
      </c>
      <c r="V194" s="178" t="str">
        <f t="shared" si="12"/>
        <v/>
      </c>
      <c r="W194" s="178" t="str">
        <f t="shared" si="13"/>
        <v/>
      </c>
      <c r="X194" s="178" t="str">
        <f t="shared" si="14"/>
        <v/>
      </c>
      <c r="Y194" s="178" t="str">
        <f t="shared" si="15"/>
        <v>ü</v>
      </c>
    </row>
    <row r="195" spans="1:25" ht="21.75" customHeight="1">
      <c r="A195" s="176">
        <f t="shared" si="16"/>
        <v>188</v>
      </c>
      <c r="B195" s="149">
        <v>4</v>
      </c>
      <c r="C195" s="145"/>
      <c r="D195" s="120" t="s">
        <v>1506</v>
      </c>
      <c r="E195" s="123">
        <v>1915000</v>
      </c>
      <c r="F195" s="217" t="s">
        <v>1658</v>
      </c>
      <c r="G195" s="218">
        <v>0</v>
      </c>
      <c r="H195" s="219">
        <v>0</v>
      </c>
      <c r="I195" s="219">
        <v>0</v>
      </c>
      <c r="J195" s="219">
        <v>0</v>
      </c>
      <c r="K195" s="220">
        <v>0</v>
      </c>
      <c r="L195" s="218">
        <v>1</v>
      </c>
      <c r="M195" s="219">
        <v>0</v>
      </c>
      <c r="N195" s="220">
        <v>0</v>
      </c>
      <c r="O195" s="218">
        <v>0</v>
      </c>
      <c r="P195" s="219">
        <v>1</v>
      </c>
      <c r="Q195" s="220">
        <v>1</v>
      </c>
      <c r="R195" s="218">
        <v>1</v>
      </c>
      <c r="S195" s="221">
        <v>1</v>
      </c>
      <c r="T195" s="217">
        <v>0</v>
      </c>
      <c r="U195" s="225" t="s">
        <v>1507</v>
      </c>
      <c r="V195" s="178" t="str">
        <f t="shared" si="12"/>
        <v/>
      </c>
      <c r="W195" s="178" t="str">
        <f t="shared" si="13"/>
        <v/>
      </c>
      <c r="X195" s="178" t="str">
        <f t="shared" si="14"/>
        <v/>
      </c>
      <c r="Y195" s="178" t="str">
        <f t="shared" si="15"/>
        <v>ü</v>
      </c>
    </row>
    <row r="196" spans="1:25" ht="28.5">
      <c r="A196" s="176">
        <f t="shared" si="16"/>
        <v>189</v>
      </c>
      <c r="B196" s="149">
        <v>4</v>
      </c>
      <c r="C196" s="145"/>
      <c r="D196" s="120" t="s">
        <v>1508</v>
      </c>
      <c r="E196" s="123">
        <v>500000</v>
      </c>
      <c r="F196" s="217" t="s">
        <v>1657</v>
      </c>
      <c r="G196" s="218">
        <v>0</v>
      </c>
      <c r="H196" s="219">
        <v>0</v>
      </c>
      <c r="I196" s="219">
        <v>0</v>
      </c>
      <c r="J196" s="219">
        <v>0</v>
      </c>
      <c r="K196" s="220">
        <v>0</v>
      </c>
      <c r="L196" s="218">
        <v>1</v>
      </c>
      <c r="M196" s="219">
        <v>0</v>
      </c>
      <c r="N196" s="220">
        <v>0</v>
      </c>
      <c r="O196" s="218">
        <v>1</v>
      </c>
      <c r="P196" s="219">
        <v>1</v>
      </c>
      <c r="Q196" s="220">
        <v>1</v>
      </c>
      <c r="R196" s="218">
        <v>0</v>
      </c>
      <c r="S196" s="221">
        <v>0</v>
      </c>
      <c r="T196" s="217">
        <v>0</v>
      </c>
      <c r="U196" s="222" t="s">
        <v>1162</v>
      </c>
      <c r="V196" s="178" t="str">
        <f t="shared" si="12"/>
        <v/>
      </c>
      <c r="W196" s="178" t="str">
        <f t="shared" si="13"/>
        <v>ü</v>
      </c>
      <c r="X196" s="178" t="str">
        <f t="shared" si="14"/>
        <v/>
      </c>
      <c r="Y196" s="178" t="str">
        <f t="shared" si="15"/>
        <v/>
      </c>
    </row>
    <row r="197" spans="1:25" ht="21.75" customHeight="1">
      <c r="A197" s="176">
        <f t="shared" si="16"/>
        <v>190</v>
      </c>
      <c r="B197" s="149">
        <v>4</v>
      </c>
      <c r="C197" s="145"/>
      <c r="D197" s="120" t="s">
        <v>1509</v>
      </c>
      <c r="E197" s="123">
        <v>936700</v>
      </c>
      <c r="F197" s="217" t="s">
        <v>1658</v>
      </c>
      <c r="G197" s="218">
        <v>0</v>
      </c>
      <c r="H197" s="219">
        <v>0</v>
      </c>
      <c r="I197" s="219">
        <v>0</v>
      </c>
      <c r="J197" s="219">
        <v>0</v>
      </c>
      <c r="K197" s="220">
        <v>0</v>
      </c>
      <c r="L197" s="218">
        <v>1</v>
      </c>
      <c r="M197" s="219">
        <v>1</v>
      </c>
      <c r="N197" s="220">
        <v>0</v>
      </c>
      <c r="O197" s="218">
        <v>0</v>
      </c>
      <c r="P197" s="219">
        <v>1</v>
      </c>
      <c r="Q197" s="220">
        <v>1</v>
      </c>
      <c r="R197" s="218">
        <v>1</v>
      </c>
      <c r="S197" s="221">
        <v>1</v>
      </c>
      <c r="T197" s="217">
        <v>0</v>
      </c>
      <c r="U197" s="225" t="s">
        <v>979</v>
      </c>
      <c r="V197" s="178" t="str">
        <f t="shared" si="12"/>
        <v/>
      </c>
      <c r="W197" s="178" t="str">
        <f t="shared" si="13"/>
        <v/>
      </c>
      <c r="X197" s="178" t="str">
        <f t="shared" si="14"/>
        <v/>
      </c>
      <c r="Y197" s="178" t="str">
        <f t="shared" si="15"/>
        <v>ü</v>
      </c>
    </row>
    <row r="198" spans="1:25" ht="21.75" customHeight="1">
      <c r="A198" s="176">
        <f t="shared" si="16"/>
        <v>191</v>
      </c>
      <c r="B198" s="149">
        <v>4</v>
      </c>
      <c r="C198" s="145"/>
      <c r="D198" s="120" t="s">
        <v>1510</v>
      </c>
      <c r="E198" s="123">
        <v>95200</v>
      </c>
      <c r="F198" s="217" t="s">
        <v>1657</v>
      </c>
      <c r="G198" s="218">
        <v>0</v>
      </c>
      <c r="H198" s="219">
        <v>0</v>
      </c>
      <c r="I198" s="219">
        <v>0</v>
      </c>
      <c r="J198" s="219">
        <v>0</v>
      </c>
      <c r="K198" s="220">
        <v>0</v>
      </c>
      <c r="L198" s="218">
        <v>1</v>
      </c>
      <c r="M198" s="219">
        <v>1</v>
      </c>
      <c r="N198" s="220">
        <v>0</v>
      </c>
      <c r="O198" s="218">
        <v>0</v>
      </c>
      <c r="P198" s="219">
        <v>1</v>
      </c>
      <c r="Q198" s="220">
        <v>1</v>
      </c>
      <c r="R198" s="218">
        <v>0</v>
      </c>
      <c r="S198" s="221">
        <v>0</v>
      </c>
      <c r="T198" s="217">
        <v>0</v>
      </c>
      <c r="U198" s="222" t="s">
        <v>1511</v>
      </c>
      <c r="V198" s="178" t="str">
        <f t="shared" si="12"/>
        <v/>
      </c>
      <c r="W198" s="178" t="str">
        <f t="shared" si="13"/>
        <v>ü</v>
      </c>
      <c r="X198" s="178" t="str">
        <f t="shared" si="14"/>
        <v/>
      </c>
      <c r="Y198" s="178" t="str">
        <f t="shared" si="15"/>
        <v/>
      </c>
    </row>
    <row r="199" spans="1:25" ht="42.75">
      <c r="A199" s="176">
        <f t="shared" si="16"/>
        <v>192</v>
      </c>
      <c r="B199" s="149">
        <v>4</v>
      </c>
      <c r="C199" s="145"/>
      <c r="D199" s="120" t="s">
        <v>1610</v>
      </c>
      <c r="E199" s="123">
        <v>279070</v>
      </c>
      <c r="F199" s="217" t="s">
        <v>1657</v>
      </c>
      <c r="G199" s="218">
        <v>0</v>
      </c>
      <c r="H199" s="219">
        <v>0</v>
      </c>
      <c r="I199" s="219">
        <v>0</v>
      </c>
      <c r="J199" s="219">
        <v>0</v>
      </c>
      <c r="K199" s="220">
        <v>0</v>
      </c>
      <c r="L199" s="218">
        <v>1</v>
      </c>
      <c r="M199" s="219">
        <v>1</v>
      </c>
      <c r="N199" s="220">
        <v>0</v>
      </c>
      <c r="O199" s="218">
        <v>0</v>
      </c>
      <c r="P199" s="219">
        <v>1</v>
      </c>
      <c r="Q199" s="220">
        <v>1</v>
      </c>
      <c r="R199" s="218">
        <v>0</v>
      </c>
      <c r="S199" s="221">
        <v>0</v>
      </c>
      <c r="T199" s="217">
        <v>0</v>
      </c>
      <c r="U199" s="222" t="s">
        <v>1511</v>
      </c>
      <c r="V199" s="178" t="str">
        <f t="shared" si="12"/>
        <v/>
      </c>
      <c r="W199" s="178" t="str">
        <f t="shared" si="13"/>
        <v>ü</v>
      </c>
      <c r="X199" s="178" t="str">
        <f t="shared" si="14"/>
        <v/>
      </c>
      <c r="Y199" s="178" t="str">
        <f t="shared" si="15"/>
        <v/>
      </c>
    </row>
    <row r="200" spans="1:25" ht="21.75" customHeight="1">
      <c r="A200" s="176">
        <f t="shared" si="16"/>
        <v>193</v>
      </c>
      <c r="B200" s="149">
        <v>4</v>
      </c>
      <c r="C200" s="145"/>
      <c r="D200" s="120" t="s">
        <v>1611</v>
      </c>
      <c r="E200" s="121">
        <v>250000</v>
      </c>
      <c r="F200" s="217" t="s">
        <v>1657</v>
      </c>
      <c r="G200" s="218">
        <v>1</v>
      </c>
      <c r="H200" s="219">
        <v>0</v>
      </c>
      <c r="I200" s="219">
        <v>0</v>
      </c>
      <c r="J200" s="219">
        <v>0</v>
      </c>
      <c r="K200" s="220">
        <v>0</v>
      </c>
      <c r="L200" s="218">
        <v>1</v>
      </c>
      <c r="M200" s="219">
        <v>1</v>
      </c>
      <c r="N200" s="220">
        <v>0</v>
      </c>
      <c r="O200" s="218">
        <v>0</v>
      </c>
      <c r="P200" s="219">
        <v>1</v>
      </c>
      <c r="Q200" s="220">
        <v>1</v>
      </c>
      <c r="R200" s="218">
        <v>1</v>
      </c>
      <c r="S200" s="221">
        <v>1</v>
      </c>
      <c r="T200" s="217">
        <v>0</v>
      </c>
      <c r="U200" s="222" t="s">
        <v>1612</v>
      </c>
      <c r="V200" s="178" t="str">
        <f t="shared" ref="V200:V214" si="17">IF($F200="Y",$Z$4,"")</f>
        <v/>
      </c>
      <c r="W200" s="178" t="str">
        <f t="shared" ref="W200:W214" si="18">IF(F200="F",$Z$4,"")</f>
        <v>ü</v>
      </c>
      <c r="X200" s="178" t="str">
        <f t="shared" ref="X200:X214" si="19">IF(F200="L",$Z$4,"")</f>
        <v/>
      </c>
      <c r="Y200" s="178" t="str">
        <f t="shared" ref="Y200:Y214" si="20">IF(F200="N",$Z$4,"")</f>
        <v/>
      </c>
    </row>
    <row r="201" spans="1:25" ht="21.75" customHeight="1">
      <c r="A201" s="176">
        <f t="shared" ref="A201:A214" si="21">A200+1</f>
        <v>194</v>
      </c>
      <c r="B201" s="149">
        <v>4</v>
      </c>
      <c r="C201" s="145"/>
      <c r="D201" s="136" t="s">
        <v>1613</v>
      </c>
      <c r="E201" s="123">
        <v>600000</v>
      </c>
      <c r="F201" s="217" t="s">
        <v>1658</v>
      </c>
      <c r="G201" s="218">
        <v>0</v>
      </c>
      <c r="H201" s="219">
        <v>1</v>
      </c>
      <c r="I201" s="219">
        <v>0</v>
      </c>
      <c r="J201" s="219">
        <v>0</v>
      </c>
      <c r="K201" s="220">
        <v>0</v>
      </c>
      <c r="L201" s="218">
        <v>1</v>
      </c>
      <c r="M201" s="219">
        <v>0</v>
      </c>
      <c r="N201" s="220">
        <v>0</v>
      </c>
      <c r="O201" s="218">
        <v>0</v>
      </c>
      <c r="P201" s="219">
        <v>1</v>
      </c>
      <c r="Q201" s="220">
        <v>1</v>
      </c>
      <c r="R201" s="218">
        <v>0</v>
      </c>
      <c r="S201" s="221">
        <v>0</v>
      </c>
      <c r="T201" s="217">
        <v>0</v>
      </c>
      <c r="U201" s="225" t="s">
        <v>1614</v>
      </c>
      <c r="V201" s="178" t="str">
        <f t="shared" si="17"/>
        <v/>
      </c>
      <c r="W201" s="178" t="str">
        <f t="shared" si="18"/>
        <v/>
      </c>
      <c r="X201" s="178" t="str">
        <f t="shared" si="19"/>
        <v/>
      </c>
      <c r="Y201" s="178" t="str">
        <f t="shared" si="20"/>
        <v>ü</v>
      </c>
    </row>
    <row r="202" spans="1:25" ht="21.75" customHeight="1">
      <c r="A202" s="176">
        <f t="shared" si="21"/>
        <v>195</v>
      </c>
      <c r="B202" s="149">
        <v>4</v>
      </c>
      <c r="C202" s="145"/>
      <c r="D202" s="120" t="s">
        <v>1615</v>
      </c>
      <c r="E202" s="123">
        <v>800000</v>
      </c>
      <c r="F202" s="217" t="s">
        <v>1657</v>
      </c>
      <c r="G202" s="218">
        <v>1</v>
      </c>
      <c r="H202" s="219">
        <v>0</v>
      </c>
      <c r="I202" s="219">
        <v>0</v>
      </c>
      <c r="J202" s="219">
        <v>0</v>
      </c>
      <c r="K202" s="220">
        <v>0</v>
      </c>
      <c r="L202" s="218">
        <v>1</v>
      </c>
      <c r="M202" s="219">
        <v>0</v>
      </c>
      <c r="N202" s="220">
        <v>0</v>
      </c>
      <c r="O202" s="218">
        <v>0</v>
      </c>
      <c r="P202" s="219">
        <v>1</v>
      </c>
      <c r="Q202" s="220">
        <v>1</v>
      </c>
      <c r="R202" s="218">
        <v>1</v>
      </c>
      <c r="S202" s="221">
        <v>1</v>
      </c>
      <c r="T202" s="217">
        <v>0</v>
      </c>
      <c r="U202" s="222" t="s">
        <v>1616</v>
      </c>
      <c r="V202" s="178" t="str">
        <f t="shared" si="17"/>
        <v/>
      </c>
      <c r="W202" s="178" t="str">
        <f t="shared" si="18"/>
        <v>ü</v>
      </c>
      <c r="X202" s="178" t="str">
        <f t="shared" si="19"/>
        <v/>
      </c>
      <c r="Y202" s="178" t="str">
        <f t="shared" si="20"/>
        <v/>
      </c>
    </row>
    <row r="203" spans="1:25" ht="21.75" customHeight="1">
      <c r="A203" s="176">
        <f t="shared" si="21"/>
        <v>196</v>
      </c>
      <c r="B203" s="149">
        <v>4</v>
      </c>
      <c r="C203" s="145"/>
      <c r="D203" s="120" t="s">
        <v>1617</v>
      </c>
      <c r="E203" s="123">
        <v>61800</v>
      </c>
      <c r="F203" s="217" t="s">
        <v>1658</v>
      </c>
      <c r="G203" s="218">
        <v>0</v>
      </c>
      <c r="H203" s="219">
        <v>0</v>
      </c>
      <c r="I203" s="219">
        <v>0</v>
      </c>
      <c r="J203" s="219">
        <v>0</v>
      </c>
      <c r="K203" s="220">
        <v>0</v>
      </c>
      <c r="L203" s="218">
        <v>0</v>
      </c>
      <c r="M203" s="219">
        <v>1</v>
      </c>
      <c r="N203" s="220">
        <v>0</v>
      </c>
      <c r="O203" s="218">
        <v>0</v>
      </c>
      <c r="P203" s="219">
        <v>1</v>
      </c>
      <c r="Q203" s="220">
        <v>1</v>
      </c>
      <c r="R203" s="218">
        <v>0</v>
      </c>
      <c r="S203" s="221">
        <v>0</v>
      </c>
      <c r="T203" s="217">
        <v>0</v>
      </c>
      <c r="U203" s="225" t="s">
        <v>1655</v>
      </c>
      <c r="V203" s="178" t="str">
        <f t="shared" si="17"/>
        <v/>
      </c>
      <c r="W203" s="178" t="str">
        <f t="shared" si="18"/>
        <v/>
      </c>
      <c r="X203" s="178" t="str">
        <f t="shared" si="19"/>
        <v/>
      </c>
      <c r="Y203" s="178" t="str">
        <f t="shared" si="20"/>
        <v>ü</v>
      </c>
    </row>
    <row r="204" spans="1:25" ht="21.75" customHeight="1">
      <c r="A204" s="176">
        <f t="shared" si="21"/>
        <v>197</v>
      </c>
      <c r="B204" s="149">
        <v>4</v>
      </c>
      <c r="C204" s="145"/>
      <c r="D204" s="120" t="s">
        <v>1618</v>
      </c>
      <c r="E204" s="123">
        <v>150800</v>
      </c>
      <c r="F204" s="217" t="s">
        <v>1657</v>
      </c>
      <c r="G204" s="218">
        <v>0</v>
      </c>
      <c r="H204" s="219">
        <v>0</v>
      </c>
      <c r="I204" s="219">
        <v>0</v>
      </c>
      <c r="J204" s="219">
        <v>0</v>
      </c>
      <c r="K204" s="220">
        <v>0</v>
      </c>
      <c r="L204" s="218">
        <v>1</v>
      </c>
      <c r="M204" s="219">
        <v>1</v>
      </c>
      <c r="N204" s="220">
        <v>0</v>
      </c>
      <c r="O204" s="218">
        <v>0</v>
      </c>
      <c r="P204" s="219">
        <v>1</v>
      </c>
      <c r="Q204" s="220">
        <v>1</v>
      </c>
      <c r="R204" s="218">
        <v>0</v>
      </c>
      <c r="S204" s="221">
        <v>0</v>
      </c>
      <c r="T204" s="217">
        <v>0</v>
      </c>
      <c r="U204" s="222" t="s">
        <v>286</v>
      </c>
      <c r="V204" s="178" t="str">
        <f t="shared" si="17"/>
        <v/>
      </c>
      <c r="W204" s="178" t="str">
        <f t="shared" si="18"/>
        <v>ü</v>
      </c>
      <c r="X204" s="178" t="str">
        <f t="shared" si="19"/>
        <v/>
      </c>
      <c r="Y204" s="178" t="str">
        <f t="shared" si="20"/>
        <v/>
      </c>
    </row>
    <row r="205" spans="1:25" ht="21.75" customHeight="1">
      <c r="A205" s="176">
        <f t="shared" si="21"/>
        <v>198</v>
      </c>
      <c r="B205" s="149">
        <v>4</v>
      </c>
      <c r="C205" s="145"/>
      <c r="D205" s="120" t="s">
        <v>1619</v>
      </c>
      <c r="E205" s="123">
        <v>224400</v>
      </c>
      <c r="F205" s="217" t="s">
        <v>1657</v>
      </c>
      <c r="G205" s="218">
        <v>0</v>
      </c>
      <c r="H205" s="219">
        <v>1</v>
      </c>
      <c r="I205" s="219">
        <v>0</v>
      </c>
      <c r="J205" s="219">
        <v>0</v>
      </c>
      <c r="K205" s="220">
        <v>0</v>
      </c>
      <c r="L205" s="218">
        <v>1</v>
      </c>
      <c r="M205" s="219">
        <v>1</v>
      </c>
      <c r="N205" s="220">
        <v>0</v>
      </c>
      <c r="O205" s="218">
        <v>0</v>
      </c>
      <c r="P205" s="219">
        <v>1</v>
      </c>
      <c r="Q205" s="220">
        <v>1</v>
      </c>
      <c r="R205" s="218">
        <v>0</v>
      </c>
      <c r="S205" s="221">
        <v>0</v>
      </c>
      <c r="T205" s="217">
        <v>0</v>
      </c>
      <c r="U205" s="222" t="s">
        <v>286</v>
      </c>
      <c r="V205" s="178" t="str">
        <f t="shared" si="17"/>
        <v/>
      </c>
      <c r="W205" s="178" t="str">
        <f t="shared" si="18"/>
        <v>ü</v>
      </c>
      <c r="X205" s="178" t="str">
        <f t="shared" si="19"/>
        <v/>
      </c>
      <c r="Y205" s="178" t="str">
        <f t="shared" si="20"/>
        <v/>
      </c>
    </row>
    <row r="206" spans="1:25" ht="21.75" customHeight="1">
      <c r="A206" s="176">
        <f t="shared" si="21"/>
        <v>199</v>
      </c>
      <c r="B206" s="149">
        <v>4</v>
      </c>
      <c r="C206" s="145"/>
      <c r="D206" s="120" t="s">
        <v>1620</v>
      </c>
      <c r="E206" s="121">
        <v>50000</v>
      </c>
      <c r="F206" s="217" t="s">
        <v>1657</v>
      </c>
      <c r="G206" s="218">
        <v>0</v>
      </c>
      <c r="H206" s="219">
        <v>0</v>
      </c>
      <c r="I206" s="219">
        <v>0</v>
      </c>
      <c r="J206" s="219">
        <v>0</v>
      </c>
      <c r="K206" s="220">
        <v>0</v>
      </c>
      <c r="L206" s="218">
        <v>1</v>
      </c>
      <c r="M206" s="219">
        <v>1</v>
      </c>
      <c r="N206" s="220">
        <v>0</v>
      </c>
      <c r="O206" s="218">
        <v>0</v>
      </c>
      <c r="P206" s="219">
        <v>1</v>
      </c>
      <c r="Q206" s="220">
        <v>1</v>
      </c>
      <c r="R206" s="218">
        <v>0</v>
      </c>
      <c r="S206" s="221">
        <v>0</v>
      </c>
      <c r="T206" s="217">
        <v>0</v>
      </c>
      <c r="U206" s="222" t="s">
        <v>286</v>
      </c>
      <c r="V206" s="178" t="str">
        <f t="shared" si="17"/>
        <v/>
      </c>
      <c r="W206" s="178" t="str">
        <f t="shared" si="18"/>
        <v>ü</v>
      </c>
      <c r="X206" s="178" t="str">
        <f t="shared" si="19"/>
        <v/>
      </c>
      <c r="Y206" s="178" t="str">
        <f t="shared" si="20"/>
        <v/>
      </c>
    </row>
    <row r="207" spans="1:25" ht="21.75" customHeight="1">
      <c r="A207" s="176">
        <f t="shared" si="21"/>
        <v>200</v>
      </c>
      <c r="B207" s="149">
        <v>4</v>
      </c>
      <c r="C207" s="145"/>
      <c r="D207" s="120" t="s">
        <v>1621</v>
      </c>
      <c r="E207" s="121">
        <v>550000</v>
      </c>
      <c r="F207" s="217" t="s">
        <v>1657</v>
      </c>
      <c r="G207" s="218">
        <v>0</v>
      </c>
      <c r="H207" s="219">
        <v>0</v>
      </c>
      <c r="I207" s="219">
        <v>0</v>
      </c>
      <c r="J207" s="219">
        <v>0</v>
      </c>
      <c r="K207" s="220">
        <v>0</v>
      </c>
      <c r="L207" s="218">
        <v>1</v>
      </c>
      <c r="M207" s="219">
        <v>1</v>
      </c>
      <c r="N207" s="220">
        <v>0</v>
      </c>
      <c r="O207" s="218">
        <v>0</v>
      </c>
      <c r="P207" s="219">
        <v>1</v>
      </c>
      <c r="Q207" s="220">
        <v>1</v>
      </c>
      <c r="R207" s="218">
        <v>0</v>
      </c>
      <c r="S207" s="221">
        <v>0</v>
      </c>
      <c r="T207" s="217">
        <v>0</v>
      </c>
      <c r="U207" s="222" t="s">
        <v>1622</v>
      </c>
      <c r="V207" s="178" t="str">
        <f t="shared" si="17"/>
        <v/>
      </c>
      <c r="W207" s="178" t="str">
        <f t="shared" si="18"/>
        <v>ü</v>
      </c>
      <c r="X207" s="178" t="str">
        <f t="shared" si="19"/>
        <v/>
      </c>
      <c r="Y207" s="178" t="str">
        <f t="shared" si="20"/>
        <v/>
      </c>
    </row>
    <row r="208" spans="1:25" ht="21.75" customHeight="1">
      <c r="A208" s="176">
        <f t="shared" si="21"/>
        <v>201</v>
      </c>
      <c r="B208" s="149">
        <v>4</v>
      </c>
      <c r="C208" s="145"/>
      <c r="D208" s="120" t="s">
        <v>1623</v>
      </c>
      <c r="E208" s="121">
        <v>50000</v>
      </c>
      <c r="F208" s="217" t="s">
        <v>1657</v>
      </c>
      <c r="G208" s="218">
        <v>0</v>
      </c>
      <c r="H208" s="219">
        <v>0</v>
      </c>
      <c r="I208" s="219">
        <v>0</v>
      </c>
      <c r="J208" s="219">
        <v>0</v>
      </c>
      <c r="K208" s="220">
        <v>0</v>
      </c>
      <c r="L208" s="218">
        <v>1</v>
      </c>
      <c r="M208" s="219">
        <v>1</v>
      </c>
      <c r="N208" s="220">
        <v>0</v>
      </c>
      <c r="O208" s="218">
        <v>0</v>
      </c>
      <c r="P208" s="219">
        <v>1</v>
      </c>
      <c r="Q208" s="220">
        <v>1</v>
      </c>
      <c r="R208" s="218">
        <v>0</v>
      </c>
      <c r="S208" s="221">
        <v>0</v>
      </c>
      <c r="T208" s="217">
        <v>0</v>
      </c>
      <c r="U208" s="222" t="s">
        <v>286</v>
      </c>
      <c r="V208" s="178" t="str">
        <f t="shared" si="17"/>
        <v/>
      </c>
      <c r="W208" s="178" t="str">
        <f t="shared" si="18"/>
        <v>ü</v>
      </c>
      <c r="X208" s="178" t="str">
        <f t="shared" si="19"/>
        <v/>
      </c>
      <c r="Y208" s="178" t="str">
        <f t="shared" si="20"/>
        <v/>
      </c>
    </row>
    <row r="209" spans="1:25" ht="21.75" customHeight="1">
      <c r="A209" s="176">
        <f t="shared" si="21"/>
        <v>202</v>
      </c>
      <c r="B209" s="149">
        <v>4</v>
      </c>
      <c r="C209" s="145"/>
      <c r="D209" s="120" t="s">
        <v>1624</v>
      </c>
      <c r="E209" s="121">
        <v>50000</v>
      </c>
      <c r="F209" s="217" t="s">
        <v>1657</v>
      </c>
      <c r="G209" s="218">
        <v>0</v>
      </c>
      <c r="H209" s="219">
        <v>0</v>
      </c>
      <c r="I209" s="219">
        <v>0</v>
      </c>
      <c r="J209" s="219">
        <v>0</v>
      </c>
      <c r="K209" s="220">
        <v>0</v>
      </c>
      <c r="L209" s="218">
        <v>1</v>
      </c>
      <c r="M209" s="219">
        <v>1</v>
      </c>
      <c r="N209" s="220">
        <v>0</v>
      </c>
      <c r="O209" s="218">
        <v>0</v>
      </c>
      <c r="P209" s="219">
        <v>1</v>
      </c>
      <c r="Q209" s="220">
        <v>1</v>
      </c>
      <c r="R209" s="218">
        <v>0</v>
      </c>
      <c r="S209" s="221">
        <v>0</v>
      </c>
      <c r="T209" s="217">
        <v>0</v>
      </c>
      <c r="U209" s="222" t="s">
        <v>286</v>
      </c>
      <c r="V209" s="178" t="str">
        <f t="shared" si="17"/>
        <v/>
      </c>
      <c r="W209" s="178" t="str">
        <f t="shared" si="18"/>
        <v>ü</v>
      </c>
      <c r="X209" s="178" t="str">
        <f t="shared" si="19"/>
        <v/>
      </c>
      <c r="Y209" s="178" t="str">
        <f t="shared" si="20"/>
        <v/>
      </c>
    </row>
    <row r="210" spans="1:25" ht="21.75" customHeight="1">
      <c r="A210" s="176">
        <f t="shared" si="21"/>
        <v>203</v>
      </c>
      <c r="B210" s="149">
        <v>4</v>
      </c>
      <c r="C210" s="145"/>
      <c r="D210" s="120" t="s">
        <v>1625</v>
      </c>
      <c r="E210" s="121">
        <v>100000</v>
      </c>
      <c r="F210" s="217" t="s">
        <v>1658</v>
      </c>
      <c r="G210" s="218">
        <v>0</v>
      </c>
      <c r="H210" s="219">
        <v>0</v>
      </c>
      <c r="I210" s="219">
        <v>0</v>
      </c>
      <c r="J210" s="219">
        <v>0</v>
      </c>
      <c r="K210" s="220">
        <v>0</v>
      </c>
      <c r="L210" s="218">
        <v>1</v>
      </c>
      <c r="M210" s="219">
        <v>1</v>
      </c>
      <c r="N210" s="220">
        <v>0</v>
      </c>
      <c r="O210" s="218">
        <v>0</v>
      </c>
      <c r="P210" s="219">
        <v>1</v>
      </c>
      <c r="Q210" s="220">
        <v>1</v>
      </c>
      <c r="R210" s="218">
        <v>0</v>
      </c>
      <c r="S210" s="221">
        <v>0</v>
      </c>
      <c r="T210" s="217">
        <v>0</v>
      </c>
      <c r="U210" s="225" t="s">
        <v>979</v>
      </c>
      <c r="V210" s="178" t="str">
        <f t="shared" si="17"/>
        <v/>
      </c>
      <c r="W210" s="178" t="str">
        <f t="shared" si="18"/>
        <v/>
      </c>
      <c r="X210" s="178" t="str">
        <f t="shared" si="19"/>
        <v/>
      </c>
      <c r="Y210" s="178" t="str">
        <f t="shared" si="20"/>
        <v>ü</v>
      </c>
    </row>
    <row r="211" spans="1:25" ht="21.75" customHeight="1">
      <c r="A211" s="176">
        <f t="shared" si="21"/>
        <v>204</v>
      </c>
      <c r="B211" s="149">
        <v>4</v>
      </c>
      <c r="C211" s="145"/>
      <c r="D211" s="120" t="s">
        <v>1626</v>
      </c>
      <c r="E211" s="121">
        <v>50000</v>
      </c>
      <c r="F211" s="217" t="s">
        <v>1657</v>
      </c>
      <c r="G211" s="218">
        <v>0</v>
      </c>
      <c r="H211" s="219">
        <v>0</v>
      </c>
      <c r="I211" s="219">
        <v>0</v>
      </c>
      <c r="J211" s="219">
        <v>0</v>
      </c>
      <c r="K211" s="220">
        <v>0</v>
      </c>
      <c r="L211" s="218">
        <v>1</v>
      </c>
      <c r="M211" s="219">
        <v>1</v>
      </c>
      <c r="N211" s="220">
        <v>0</v>
      </c>
      <c r="O211" s="218">
        <v>0</v>
      </c>
      <c r="P211" s="219">
        <v>1</v>
      </c>
      <c r="Q211" s="220">
        <v>1</v>
      </c>
      <c r="R211" s="218">
        <v>0</v>
      </c>
      <c r="S211" s="221">
        <v>0</v>
      </c>
      <c r="T211" s="217">
        <v>0</v>
      </c>
      <c r="U211" s="222" t="s">
        <v>286</v>
      </c>
      <c r="V211" s="178" t="str">
        <f t="shared" si="17"/>
        <v/>
      </c>
      <c r="W211" s="178" t="str">
        <f t="shared" si="18"/>
        <v>ü</v>
      </c>
      <c r="X211" s="178" t="str">
        <f t="shared" si="19"/>
        <v/>
      </c>
      <c r="Y211" s="178" t="str">
        <f t="shared" si="20"/>
        <v/>
      </c>
    </row>
    <row r="212" spans="1:25" ht="21.75" customHeight="1">
      <c r="A212" s="176">
        <f t="shared" si="21"/>
        <v>205</v>
      </c>
      <c r="B212" s="149">
        <v>4</v>
      </c>
      <c r="C212" s="145"/>
      <c r="D212" s="120" t="s">
        <v>1627</v>
      </c>
      <c r="E212" s="123">
        <v>300000</v>
      </c>
      <c r="F212" s="217" t="s">
        <v>1658</v>
      </c>
      <c r="G212" s="218">
        <v>1</v>
      </c>
      <c r="H212" s="219">
        <v>0</v>
      </c>
      <c r="I212" s="219">
        <v>0</v>
      </c>
      <c r="J212" s="219">
        <v>0</v>
      </c>
      <c r="K212" s="220">
        <v>0</v>
      </c>
      <c r="L212" s="218">
        <v>1</v>
      </c>
      <c r="M212" s="219">
        <v>1</v>
      </c>
      <c r="N212" s="220">
        <v>1</v>
      </c>
      <c r="O212" s="218">
        <v>0</v>
      </c>
      <c r="P212" s="219">
        <v>1</v>
      </c>
      <c r="Q212" s="220">
        <v>1</v>
      </c>
      <c r="R212" s="218">
        <v>0</v>
      </c>
      <c r="S212" s="221">
        <v>0</v>
      </c>
      <c r="T212" s="217">
        <v>0</v>
      </c>
      <c r="U212" s="225" t="s">
        <v>1655</v>
      </c>
      <c r="V212" s="178" t="str">
        <f t="shared" si="17"/>
        <v/>
      </c>
      <c r="W212" s="178" t="str">
        <f t="shared" si="18"/>
        <v/>
      </c>
      <c r="X212" s="178" t="str">
        <f t="shared" si="19"/>
        <v/>
      </c>
      <c r="Y212" s="178" t="str">
        <f t="shared" si="20"/>
        <v>ü</v>
      </c>
    </row>
    <row r="213" spans="1:25" ht="21.75" customHeight="1">
      <c r="A213" s="176">
        <f t="shared" si="21"/>
        <v>206</v>
      </c>
      <c r="B213" s="149">
        <v>4</v>
      </c>
      <c r="C213" s="145"/>
      <c r="D213" s="136" t="s">
        <v>1628</v>
      </c>
      <c r="E213" s="123">
        <v>250000</v>
      </c>
      <c r="F213" s="217" t="s">
        <v>1658</v>
      </c>
      <c r="G213" s="218">
        <v>0</v>
      </c>
      <c r="H213" s="219">
        <v>0</v>
      </c>
      <c r="I213" s="219">
        <v>0</v>
      </c>
      <c r="J213" s="219">
        <v>0</v>
      </c>
      <c r="K213" s="220">
        <v>0</v>
      </c>
      <c r="L213" s="218">
        <v>1</v>
      </c>
      <c r="M213" s="219">
        <v>1</v>
      </c>
      <c r="N213" s="220">
        <v>0</v>
      </c>
      <c r="O213" s="218">
        <v>0</v>
      </c>
      <c r="P213" s="219">
        <v>1</v>
      </c>
      <c r="Q213" s="220">
        <v>1</v>
      </c>
      <c r="R213" s="218">
        <v>0</v>
      </c>
      <c r="S213" s="221">
        <v>0</v>
      </c>
      <c r="T213" s="217">
        <v>0</v>
      </c>
      <c r="U213" s="225" t="s">
        <v>559</v>
      </c>
      <c r="V213" s="178" t="str">
        <f t="shared" si="17"/>
        <v/>
      </c>
      <c r="W213" s="178" t="str">
        <f t="shared" si="18"/>
        <v/>
      </c>
      <c r="X213" s="178" t="str">
        <f t="shared" si="19"/>
        <v/>
      </c>
      <c r="Y213" s="178" t="str">
        <f t="shared" si="20"/>
        <v>ü</v>
      </c>
    </row>
    <row r="214" spans="1:25" ht="21.75" customHeight="1">
      <c r="A214" s="186">
        <f t="shared" si="21"/>
        <v>207</v>
      </c>
      <c r="B214" s="262">
        <v>4</v>
      </c>
      <c r="C214" s="154"/>
      <c r="D214" s="155" t="s">
        <v>1629</v>
      </c>
      <c r="E214" s="156">
        <v>6500000</v>
      </c>
      <c r="F214" s="263" t="s">
        <v>1657</v>
      </c>
      <c r="G214" s="264">
        <v>0</v>
      </c>
      <c r="H214" s="265">
        <v>1</v>
      </c>
      <c r="I214" s="265">
        <v>0</v>
      </c>
      <c r="J214" s="265">
        <v>0</v>
      </c>
      <c r="K214" s="266">
        <v>0</v>
      </c>
      <c r="L214" s="264">
        <v>1</v>
      </c>
      <c r="M214" s="265">
        <v>0</v>
      </c>
      <c r="N214" s="266">
        <v>0</v>
      </c>
      <c r="O214" s="264">
        <v>0</v>
      </c>
      <c r="P214" s="265">
        <v>1</v>
      </c>
      <c r="Q214" s="266">
        <v>1</v>
      </c>
      <c r="R214" s="264">
        <v>0</v>
      </c>
      <c r="S214" s="267">
        <v>0</v>
      </c>
      <c r="T214" s="263">
        <v>0</v>
      </c>
      <c r="U214" s="268" t="s">
        <v>1630</v>
      </c>
      <c r="V214" s="188" t="str">
        <f t="shared" si="17"/>
        <v/>
      </c>
      <c r="W214" s="188" t="str">
        <f t="shared" si="18"/>
        <v>ü</v>
      </c>
      <c r="X214" s="188" t="str">
        <f t="shared" si="19"/>
        <v/>
      </c>
      <c r="Y214" s="188" t="str">
        <f t="shared" si="20"/>
        <v/>
      </c>
    </row>
    <row r="217" spans="1:25" ht="21.75" hidden="1" customHeight="1">
      <c r="D217" s="74" t="s">
        <v>857</v>
      </c>
      <c r="E217" s="75">
        <f>SUMIF(F$8:F214,"Y",E$8:E214)</f>
        <v>207235500</v>
      </c>
      <c r="F217" s="76">
        <f>COUNTIF(F$8:F214,"Y")</f>
        <v>38</v>
      </c>
    </row>
    <row r="218" spans="1:25" ht="21.75" hidden="1" customHeight="1">
      <c r="D218" s="77" t="s">
        <v>858</v>
      </c>
      <c r="E218" s="78">
        <f>SUMIF(F$8:F214,"N",E$8:E214)</f>
        <v>119820650</v>
      </c>
      <c r="F218" s="73">
        <f>COUNTIF(F$8:F214,"N")</f>
        <v>77</v>
      </c>
    </row>
    <row r="219" spans="1:25" ht="21.75" hidden="1" customHeight="1">
      <c r="D219" s="77" t="s">
        <v>856</v>
      </c>
      <c r="E219" s="78">
        <f>SUMIF(F$8:F214,"F",E$8:E214)</f>
        <v>134170760</v>
      </c>
      <c r="F219" s="73">
        <f>COUNTIF(F$8:F214,"F")</f>
        <v>68</v>
      </c>
    </row>
    <row r="220" spans="1:25" ht="21.75" hidden="1" customHeight="1">
      <c r="D220" s="77" t="s">
        <v>1339</v>
      </c>
      <c r="E220" s="78">
        <f>SUMIF(F$8:F214,"L",E$8:E214)</f>
        <v>7423000</v>
      </c>
      <c r="F220" s="73">
        <f>COUNTIF(F$8:F214,"L")</f>
        <v>23</v>
      </c>
    </row>
    <row r="221" spans="1:25" ht="21.75" hidden="1" customHeight="1">
      <c r="D221" s="79" t="s">
        <v>859</v>
      </c>
      <c r="E221" s="80">
        <f>SUM(E217:E220)</f>
        <v>468649910</v>
      </c>
      <c r="F221" s="81">
        <f>SUM(F217:F220)</f>
        <v>206</v>
      </c>
    </row>
    <row r="222" spans="1:25" ht="21.75" hidden="1" customHeight="1"/>
  </sheetData>
  <mergeCells count="25">
    <mergeCell ref="O6:O7"/>
    <mergeCell ref="Q6:Q7"/>
    <mergeCell ref="P6:P7"/>
    <mergeCell ref="L5:N5"/>
    <mergeCell ref="R6:R7"/>
    <mergeCell ref="O5:Q5"/>
    <mergeCell ref="L6:L7"/>
    <mergeCell ref="M6:M7"/>
    <mergeCell ref="N6:N7"/>
    <mergeCell ref="V5:Y5"/>
    <mergeCell ref="R5:S5"/>
    <mergeCell ref="U5:U7"/>
    <mergeCell ref="A5:A7"/>
    <mergeCell ref="C5:C7"/>
    <mergeCell ref="D5:D7"/>
    <mergeCell ref="E5:E7"/>
    <mergeCell ref="H6:H7"/>
    <mergeCell ref="F5:F7"/>
    <mergeCell ref="G6:G7"/>
    <mergeCell ref="G5:K5"/>
    <mergeCell ref="I6:I7"/>
    <mergeCell ref="K6:K7"/>
    <mergeCell ref="J6:J7"/>
    <mergeCell ref="T6:T7"/>
    <mergeCell ref="S6:S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61"/>
  </sheetPr>
  <dimension ref="A1:Z149"/>
  <sheetViews>
    <sheetView workbookViewId="0"/>
  </sheetViews>
  <sheetFormatPr defaultColWidth="9" defaultRowHeight="14.25"/>
  <cols>
    <col min="1" max="1" width="5.42578125" style="49" customWidth="1"/>
    <col min="2" max="2" width="5.42578125" style="49" hidden="1" customWidth="1"/>
    <col min="3" max="3" width="29" style="46" customWidth="1"/>
    <col min="4" max="4" width="80.5703125" style="49" customWidth="1"/>
    <col min="5" max="5" width="11.42578125" style="90" customWidth="1"/>
    <col min="6" max="6" width="4.140625" style="49" hidden="1" customWidth="1"/>
    <col min="7" max="20" width="4.42578125" style="49" hidden="1" customWidth="1"/>
    <col min="21" max="21" width="32" style="49" hidden="1" customWidth="1"/>
    <col min="22" max="25" width="9.42578125" style="49" customWidth="1"/>
    <col min="26" max="26" width="0" style="49" hidden="1" customWidth="1"/>
    <col min="27" max="16384" width="9" style="49"/>
  </cols>
  <sheetData>
    <row r="1" spans="1:26">
      <c r="A1" s="45" t="s">
        <v>1289</v>
      </c>
      <c r="B1" s="45"/>
      <c r="E1" s="48"/>
      <c r="F1" s="49" t="s">
        <v>523</v>
      </c>
      <c r="H1" s="49" t="s">
        <v>528</v>
      </c>
    </row>
    <row r="2" spans="1:26">
      <c r="A2" s="45" t="s">
        <v>2055</v>
      </c>
      <c r="B2" s="45"/>
      <c r="E2" s="48"/>
      <c r="H2" s="49" t="s">
        <v>524</v>
      </c>
    </row>
    <row r="3" spans="1:26">
      <c r="A3" s="45"/>
      <c r="B3" s="45"/>
      <c r="E3" s="48"/>
      <c r="H3" s="49" t="s">
        <v>525</v>
      </c>
      <c r="N3" s="49" t="s">
        <v>1660</v>
      </c>
    </row>
    <row r="4" spans="1:26">
      <c r="E4" s="48"/>
      <c r="H4" s="49" t="s">
        <v>182</v>
      </c>
      <c r="N4" s="49" t="s">
        <v>1661</v>
      </c>
      <c r="Z4" s="31" t="s">
        <v>1395</v>
      </c>
    </row>
    <row r="5" spans="1:26" s="190" customFormat="1" ht="12.75">
      <c r="A5" s="1262" t="s">
        <v>521</v>
      </c>
      <c r="B5" s="189"/>
      <c r="C5" s="1265" t="s">
        <v>501</v>
      </c>
      <c r="D5" s="1262" t="s">
        <v>502</v>
      </c>
      <c r="E5" s="1267" t="s">
        <v>873</v>
      </c>
      <c r="F5" s="1270" t="s">
        <v>1656</v>
      </c>
      <c r="G5" s="1219" t="s">
        <v>513</v>
      </c>
      <c r="H5" s="1219"/>
      <c r="I5" s="1219"/>
      <c r="J5" s="1219"/>
      <c r="K5" s="1219"/>
      <c r="L5" s="1220" t="s">
        <v>514</v>
      </c>
      <c r="M5" s="1220"/>
      <c r="N5" s="1220"/>
      <c r="O5" s="1228" t="s">
        <v>515</v>
      </c>
      <c r="P5" s="1228"/>
      <c r="Q5" s="1228"/>
      <c r="R5" s="1221" t="s">
        <v>516</v>
      </c>
      <c r="S5" s="1221"/>
      <c r="T5" s="454" t="s">
        <v>522</v>
      </c>
      <c r="U5" s="1254" t="s">
        <v>512</v>
      </c>
      <c r="V5" s="1216" t="s">
        <v>1394</v>
      </c>
      <c r="W5" s="1216"/>
      <c r="X5" s="1216"/>
      <c r="Y5" s="1216"/>
    </row>
    <row r="6" spans="1:26" s="190" customFormat="1" ht="89.25">
      <c r="A6" s="1263"/>
      <c r="B6" s="191"/>
      <c r="C6" s="1255"/>
      <c r="D6" s="1263"/>
      <c r="E6" s="1268"/>
      <c r="F6" s="1271"/>
      <c r="G6" s="1273" t="s">
        <v>529</v>
      </c>
      <c r="H6" s="1273" t="s">
        <v>518</v>
      </c>
      <c r="I6" s="1273" t="s">
        <v>520</v>
      </c>
      <c r="J6" s="1273" t="s">
        <v>503</v>
      </c>
      <c r="K6" s="1273" t="s">
        <v>504</v>
      </c>
      <c r="L6" s="1261" t="s">
        <v>527</v>
      </c>
      <c r="M6" s="1261" t="s">
        <v>505</v>
      </c>
      <c r="N6" s="1261" t="s">
        <v>506</v>
      </c>
      <c r="O6" s="1257" t="s">
        <v>507</v>
      </c>
      <c r="P6" s="1257" t="s">
        <v>508</v>
      </c>
      <c r="Q6" s="1257" t="s">
        <v>509</v>
      </c>
      <c r="R6" s="1259" t="s">
        <v>519</v>
      </c>
      <c r="S6" s="1259" t="s">
        <v>510</v>
      </c>
      <c r="T6" s="1257" t="s">
        <v>511</v>
      </c>
      <c r="U6" s="1255"/>
      <c r="V6" s="192" t="s">
        <v>864</v>
      </c>
      <c r="W6" s="193" t="s">
        <v>865</v>
      </c>
      <c r="X6" s="193" t="s">
        <v>866</v>
      </c>
      <c r="Y6" s="192" t="s">
        <v>867</v>
      </c>
    </row>
    <row r="7" spans="1:26" s="197" customFormat="1" ht="12.75">
      <c r="A7" s="1264"/>
      <c r="B7" s="194"/>
      <c r="C7" s="1256"/>
      <c r="D7" s="1266"/>
      <c r="E7" s="1269"/>
      <c r="F7" s="1272"/>
      <c r="G7" s="1258"/>
      <c r="H7" s="1258"/>
      <c r="I7" s="1258"/>
      <c r="J7" s="1258"/>
      <c r="K7" s="1258"/>
      <c r="L7" s="1258"/>
      <c r="M7" s="1258"/>
      <c r="N7" s="1258"/>
      <c r="O7" s="1258"/>
      <c r="P7" s="1258"/>
      <c r="Q7" s="1258"/>
      <c r="R7" s="1260"/>
      <c r="S7" s="1260"/>
      <c r="T7" s="1258"/>
      <c r="U7" s="1256"/>
      <c r="V7" s="195" t="s">
        <v>1659</v>
      </c>
      <c r="W7" s="196" t="s">
        <v>1657</v>
      </c>
      <c r="X7" s="196" t="s">
        <v>380</v>
      </c>
      <c r="Y7" s="195" t="s">
        <v>1658</v>
      </c>
    </row>
    <row r="8" spans="1:26" ht="42.75">
      <c r="A8" s="304">
        <v>1</v>
      </c>
      <c r="B8" s="305">
        <v>1</v>
      </c>
      <c r="C8" s="306" t="s">
        <v>180</v>
      </c>
      <c r="D8" s="307" t="s">
        <v>530</v>
      </c>
      <c r="E8" s="308">
        <v>570000</v>
      </c>
      <c r="F8" s="309" t="s">
        <v>1658</v>
      </c>
      <c r="G8" s="310">
        <v>1</v>
      </c>
      <c r="H8" s="311">
        <v>0</v>
      </c>
      <c r="I8" s="311">
        <v>0</v>
      </c>
      <c r="J8" s="311">
        <v>0</v>
      </c>
      <c r="K8" s="312">
        <v>0</v>
      </c>
      <c r="L8" s="310">
        <v>1</v>
      </c>
      <c r="M8" s="311">
        <v>1</v>
      </c>
      <c r="N8" s="312">
        <v>1</v>
      </c>
      <c r="O8" s="310">
        <v>0</v>
      </c>
      <c r="P8" s="311">
        <v>1</v>
      </c>
      <c r="Q8" s="312">
        <v>1</v>
      </c>
      <c r="R8" s="310">
        <v>0</v>
      </c>
      <c r="S8" s="313">
        <v>0</v>
      </c>
      <c r="T8" s="309">
        <v>0</v>
      </c>
      <c r="U8" s="314" t="s">
        <v>1655</v>
      </c>
      <c r="V8" s="315" t="str">
        <f t="shared" ref="V8:V39" si="0">IF($F8="Y",$Z$4,"")</f>
        <v/>
      </c>
      <c r="W8" s="315" t="str">
        <f t="shared" ref="W8:W39" si="1">IF(F8="F",$Z$4,"")</f>
        <v/>
      </c>
      <c r="X8" s="315" t="str">
        <f t="shared" ref="X8:X39" si="2">IF(F8="L",$Z$4,"")</f>
        <v/>
      </c>
      <c r="Y8" s="315" t="str">
        <f t="shared" ref="Y8:Y39" si="3">IF(F8="N",$Z$4,"")</f>
        <v>ü</v>
      </c>
    </row>
    <row r="9" spans="1:26" ht="25.5" customHeight="1">
      <c r="A9" s="316">
        <f t="shared" ref="A9:A40" si="4">A8+1</f>
        <v>2</v>
      </c>
      <c r="B9" s="317">
        <v>1</v>
      </c>
      <c r="C9" s="318"/>
      <c r="D9" s="319" t="s">
        <v>531</v>
      </c>
      <c r="E9" s="320">
        <v>9000000</v>
      </c>
      <c r="F9" s="321" t="s">
        <v>1657</v>
      </c>
      <c r="G9" s="322">
        <v>1</v>
      </c>
      <c r="H9" s="323">
        <v>1</v>
      </c>
      <c r="I9" s="323">
        <v>1</v>
      </c>
      <c r="J9" s="323">
        <v>0</v>
      </c>
      <c r="K9" s="323">
        <v>0</v>
      </c>
      <c r="L9" s="322">
        <v>1</v>
      </c>
      <c r="M9" s="323">
        <v>1</v>
      </c>
      <c r="N9" s="324">
        <v>1</v>
      </c>
      <c r="O9" s="322">
        <v>0</v>
      </c>
      <c r="P9" s="323">
        <v>1</v>
      </c>
      <c r="Q9" s="325">
        <v>1</v>
      </c>
      <c r="R9" s="326">
        <v>1</v>
      </c>
      <c r="S9" s="325">
        <v>1</v>
      </c>
      <c r="T9" s="327">
        <v>1</v>
      </c>
      <c r="U9" s="328" t="s">
        <v>554</v>
      </c>
      <c r="V9" s="329" t="str">
        <f t="shared" si="0"/>
        <v/>
      </c>
      <c r="W9" s="329" t="str">
        <f t="shared" si="1"/>
        <v>ü</v>
      </c>
      <c r="X9" s="329" t="str">
        <f t="shared" si="2"/>
        <v/>
      </c>
      <c r="Y9" s="329" t="str">
        <f t="shared" si="3"/>
        <v/>
      </c>
    </row>
    <row r="10" spans="1:26" ht="25.5" customHeight="1">
      <c r="A10" s="316">
        <f t="shared" si="4"/>
        <v>3</v>
      </c>
      <c r="B10" s="317">
        <v>1</v>
      </c>
      <c r="C10" s="318"/>
      <c r="D10" s="319" t="s">
        <v>451</v>
      </c>
      <c r="E10" s="320">
        <v>9000000</v>
      </c>
      <c r="F10" s="321" t="s">
        <v>1657</v>
      </c>
      <c r="G10" s="322">
        <v>1</v>
      </c>
      <c r="H10" s="323">
        <v>1</v>
      </c>
      <c r="I10" s="323">
        <v>1</v>
      </c>
      <c r="J10" s="323">
        <v>0</v>
      </c>
      <c r="K10" s="323">
        <v>0</v>
      </c>
      <c r="L10" s="322">
        <v>1</v>
      </c>
      <c r="M10" s="323">
        <v>1</v>
      </c>
      <c r="N10" s="324">
        <v>1</v>
      </c>
      <c r="O10" s="322">
        <v>0</v>
      </c>
      <c r="P10" s="323">
        <v>1</v>
      </c>
      <c r="Q10" s="325">
        <v>1</v>
      </c>
      <c r="R10" s="326">
        <v>1</v>
      </c>
      <c r="S10" s="325">
        <v>1</v>
      </c>
      <c r="T10" s="327">
        <v>1</v>
      </c>
      <c r="U10" s="328" t="s">
        <v>184</v>
      </c>
      <c r="V10" s="329" t="str">
        <f t="shared" si="0"/>
        <v/>
      </c>
      <c r="W10" s="329" t="str">
        <f t="shared" si="1"/>
        <v>ü</v>
      </c>
      <c r="X10" s="329" t="str">
        <f t="shared" si="2"/>
        <v/>
      </c>
      <c r="Y10" s="329" t="str">
        <f t="shared" si="3"/>
        <v/>
      </c>
    </row>
    <row r="11" spans="1:26" ht="25.5" customHeight="1">
      <c r="A11" s="316">
        <f t="shared" si="4"/>
        <v>4</v>
      </c>
      <c r="B11" s="317">
        <v>1</v>
      </c>
      <c r="C11" s="318"/>
      <c r="D11" s="319" t="s">
        <v>746</v>
      </c>
      <c r="E11" s="320">
        <v>5978100</v>
      </c>
      <c r="F11" s="321" t="s">
        <v>1659</v>
      </c>
      <c r="G11" s="322">
        <v>1</v>
      </c>
      <c r="H11" s="323">
        <v>1</v>
      </c>
      <c r="I11" s="323">
        <v>1</v>
      </c>
      <c r="J11" s="323">
        <v>0</v>
      </c>
      <c r="K11" s="323">
        <v>0</v>
      </c>
      <c r="L11" s="322">
        <v>1</v>
      </c>
      <c r="M11" s="323">
        <v>1</v>
      </c>
      <c r="N11" s="324">
        <v>1</v>
      </c>
      <c r="O11" s="322">
        <v>0</v>
      </c>
      <c r="P11" s="323">
        <v>1</v>
      </c>
      <c r="Q11" s="325">
        <v>1</v>
      </c>
      <c r="R11" s="326">
        <v>1</v>
      </c>
      <c r="S11" s="325">
        <v>1</v>
      </c>
      <c r="T11" s="327">
        <v>1</v>
      </c>
      <c r="U11" s="330" t="s">
        <v>1283</v>
      </c>
      <c r="V11" s="329" t="str">
        <f t="shared" si="0"/>
        <v>ü</v>
      </c>
      <c r="W11" s="329" t="str">
        <f t="shared" si="1"/>
        <v/>
      </c>
      <c r="X11" s="329" t="str">
        <f t="shared" si="2"/>
        <v/>
      </c>
      <c r="Y11" s="329" t="str">
        <f t="shared" si="3"/>
        <v/>
      </c>
    </row>
    <row r="12" spans="1:26" ht="28.5">
      <c r="A12" s="316">
        <f t="shared" si="4"/>
        <v>5</v>
      </c>
      <c r="B12" s="317">
        <v>1</v>
      </c>
      <c r="C12" s="318"/>
      <c r="D12" s="319" t="s">
        <v>747</v>
      </c>
      <c r="E12" s="320">
        <v>1729000</v>
      </c>
      <c r="F12" s="321" t="s">
        <v>1659</v>
      </c>
      <c r="G12" s="322">
        <v>1</v>
      </c>
      <c r="H12" s="323">
        <v>1</v>
      </c>
      <c r="I12" s="323">
        <v>1</v>
      </c>
      <c r="J12" s="323">
        <v>0</v>
      </c>
      <c r="K12" s="323">
        <v>0</v>
      </c>
      <c r="L12" s="322">
        <v>1</v>
      </c>
      <c r="M12" s="323">
        <v>1</v>
      </c>
      <c r="N12" s="324">
        <v>1</v>
      </c>
      <c r="O12" s="322">
        <v>0</v>
      </c>
      <c r="P12" s="323">
        <v>1</v>
      </c>
      <c r="Q12" s="325">
        <v>1</v>
      </c>
      <c r="R12" s="326">
        <v>1</v>
      </c>
      <c r="S12" s="325">
        <v>1</v>
      </c>
      <c r="T12" s="327">
        <v>1</v>
      </c>
      <c r="U12" s="330" t="s">
        <v>1283</v>
      </c>
      <c r="V12" s="329" t="str">
        <f t="shared" si="0"/>
        <v>ü</v>
      </c>
      <c r="W12" s="329" t="str">
        <f t="shared" si="1"/>
        <v/>
      </c>
      <c r="X12" s="329" t="str">
        <f t="shared" si="2"/>
        <v/>
      </c>
      <c r="Y12" s="329" t="str">
        <f t="shared" si="3"/>
        <v/>
      </c>
    </row>
    <row r="13" spans="1:26" ht="25.5" customHeight="1">
      <c r="A13" s="316">
        <f t="shared" si="4"/>
        <v>6</v>
      </c>
      <c r="B13" s="317">
        <v>1</v>
      </c>
      <c r="C13" s="318"/>
      <c r="D13" s="319" t="s">
        <v>748</v>
      </c>
      <c r="E13" s="320">
        <v>1097000</v>
      </c>
      <c r="F13" s="321" t="s">
        <v>1659</v>
      </c>
      <c r="G13" s="322">
        <v>1</v>
      </c>
      <c r="H13" s="323">
        <v>1</v>
      </c>
      <c r="I13" s="323">
        <v>1</v>
      </c>
      <c r="J13" s="323">
        <v>0</v>
      </c>
      <c r="K13" s="323">
        <v>0</v>
      </c>
      <c r="L13" s="322">
        <v>1</v>
      </c>
      <c r="M13" s="323">
        <v>1</v>
      </c>
      <c r="N13" s="324">
        <v>1</v>
      </c>
      <c r="O13" s="322">
        <v>0</v>
      </c>
      <c r="P13" s="323">
        <v>1</v>
      </c>
      <c r="Q13" s="325">
        <v>1</v>
      </c>
      <c r="R13" s="326">
        <v>1</v>
      </c>
      <c r="S13" s="325">
        <v>1</v>
      </c>
      <c r="T13" s="327">
        <v>1</v>
      </c>
      <c r="U13" s="330" t="s">
        <v>1283</v>
      </c>
      <c r="V13" s="329" t="str">
        <f t="shared" si="0"/>
        <v>ü</v>
      </c>
      <c r="W13" s="329" t="str">
        <f t="shared" si="1"/>
        <v/>
      </c>
      <c r="X13" s="329" t="str">
        <f t="shared" si="2"/>
        <v/>
      </c>
      <c r="Y13" s="329" t="str">
        <f t="shared" si="3"/>
        <v/>
      </c>
    </row>
    <row r="14" spans="1:26" ht="25.5" customHeight="1">
      <c r="A14" s="316">
        <f t="shared" si="4"/>
        <v>7</v>
      </c>
      <c r="B14" s="317">
        <v>1</v>
      </c>
      <c r="C14" s="318"/>
      <c r="D14" s="319" t="s">
        <v>749</v>
      </c>
      <c r="E14" s="320">
        <v>1000000</v>
      </c>
      <c r="F14" s="321" t="s">
        <v>1659</v>
      </c>
      <c r="G14" s="322">
        <v>1</v>
      </c>
      <c r="H14" s="323">
        <v>1</v>
      </c>
      <c r="I14" s="323">
        <v>1</v>
      </c>
      <c r="J14" s="323">
        <v>0</v>
      </c>
      <c r="K14" s="323">
        <v>0</v>
      </c>
      <c r="L14" s="322">
        <v>1</v>
      </c>
      <c r="M14" s="323">
        <v>1</v>
      </c>
      <c r="N14" s="324">
        <v>1</v>
      </c>
      <c r="O14" s="322">
        <v>0</v>
      </c>
      <c r="P14" s="323">
        <v>1</v>
      </c>
      <c r="Q14" s="325">
        <v>1</v>
      </c>
      <c r="R14" s="326">
        <v>1</v>
      </c>
      <c r="S14" s="325">
        <v>1</v>
      </c>
      <c r="T14" s="327">
        <v>1</v>
      </c>
      <c r="U14" s="330" t="s">
        <v>1283</v>
      </c>
      <c r="V14" s="329" t="str">
        <f t="shared" si="0"/>
        <v>ü</v>
      </c>
      <c r="W14" s="329" t="str">
        <f t="shared" si="1"/>
        <v/>
      </c>
      <c r="X14" s="329" t="str">
        <f t="shared" si="2"/>
        <v/>
      </c>
      <c r="Y14" s="329" t="str">
        <f t="shared" si="3"/>
        <v/>
      </c>
    </row>
    <row r="15" spans="1:26" ht="25.5" customHeight="1">
      <c r="A15" s="316">
        <f t="shared" si="4"/>
        <v>8</v>
      </c>
      <c r="B15" s="317">
        <v>1</v>
      </c>
      <c r="C15" s="318"/>
      <c r="D15" s="319" t="s">
        <v>750</v>
      </c>
      <c r="E15" s="320">
        <v>2300000</v>
      </c>
      <c r="F15" s="321" t="s">
        <v>1659</v>
      </c>
      <c r="G15" s="322">
        <v>1</v>
      </c>
      <c r="H15" s="323">
        <v>1</v>
      </c>
      <c r="I15" s="323">
        <v>1</v>
      </c>
      <c r="J15" s="323">
        <v>0</v>
      </c>
      <c r="K15" s="323">
        <v>0</v>
      </c>
      <c r="L15" s="322">
        <v>1</v>
      </c>
      <c r="M15" s="323">
        <v>1</v>
      </c>
      <c r="N15" s="324">
        <v>1</v>
      </c>
      <c r="O15" s="322">
        <v>0</v>
      </c>
      <c r="P15" s="323">
        <v>1</v>
      </c>
      <c r="Q15" s="325">
        <v>1</v>
      </c>
      <c r="R15" s="326">
        <v>1</v>
      </c>
      <c r="S15" s="325">
        <v>1</v>
      </c>
      <c r="T15" s="327">
        <v>1</v>
      </c>
      <c r="U15" s="328" t="s">
        <v>1352</v>
      </c>
      <c r="V15" s="329" t="str">
        <f t="shared" si="0"/>
        <v>ü</v>
      </c>
      <c r="W15" s="329" t="str">
        <f t="shared" si="1"/>
        <v/>
      </c>
      <c r="X15" s="329" t="str">
        <f t="shared" si="2"/>
        <v/>
      </c>
      <c r="Y15" s="329" t="str">
        <f t="shared" si="3"/>
        <v/>
      </c>
    </row>
    <row r="16" spans="1:26" ht="25.5" customHeight="1">
      <c r="A16" s="316">
        <f t="shared" si="4"/>
        <v>9</v>
      </c>
      <c r="B16" s="317">
        <v>1</v>
      </c>
      <c r="C16" s="318"/>
      <c r="D16" s="319" t="s">
        <v>751</v>
      </c>
      <c r="E16" s="320">
        <v>886000</v>
      </c>
      <c r="F16" s="321" t="s">
        <v>1659</v>
      </c>
      <c r="G16" s="322">
        <v>1</v>
      </c>
      <c r="H16" s="323">
        <v>1</v>
      </c>
      <c r="I16" s="323">
        <v>1</v>
      </c>
      <c r="J16" s="323">
        <v>0</v>
      </c>
      <c r="K16" s="323">
        <v>0</v>
      </c>
      <c r="L16" s="322">
        <v>1</v>
      </c>
      <c r="M16" s="323">
        <v>1</v>
      </c>
      <c r="N16" s="324">
        <v>1</v>
      </c>
      <c r="O16" s="322">
        <v>0</v>
      </c>
      <c r="P16" s="323">
        <v>1</v>
      </c>
      <c r="Q16" s="325">
        <v>1</v>
      </c>
      <c r="R16" s="326">
        <v>1</v>
      </c>
      <c r="S16" s="325">
        <v>1</v>
      </c>
      <c r="T16" s="327">
        <v>1</v>
      </c>
      <c r="U16" s="328" t="s">
        <v>1353</v>
      </c>
      <c r="V16" s="329" t="str">
        <f t="shared" si="0"/>
        <v>ü</v>
      </c>
      <c r="W16" s="329" t="str">
        <f t="shared" si="1"/>
        <v/>
      </c>
      <c r="X16" s="329" t="str">
        <f t="shared" si="2"/>
        <v/>
      </c>
      <c r="Y16" s="329" t="str">
        <f t="shared" si="3"/>
        <v/>
      </c>
    </row>
    <row r="17" spans="1:25" ht="28.5">
      <c r="A17" s="316">
        <f t="shared" si="4"/>
        <v>10</v>
      </c>
      <c r="B17" s="317">
        <v>1</v>
      </c>
      <c r="C17" s="318"/>
      <c r="D17" s="319" t="s">
        <v>872</v>
      </c>
      <c r="E17" s="320">
        <v>9000000</v>
      </c>
      <c r="F17" s="321" t="s">
        <v>1657</v>
      </c>
      <c r="G17" s="322">
        <v>1</v>
      </c>
      <c r="H17" s="323">
        <v>1</v>
      </c>
      <c r="I17" s="323">
        <v>1</v>
      </c>
      <c r="J17" s="323">
        <v>0</v>
      </c>
      <c r="K17" s="323">
        <v>0</v>
      </c>
      <c r="L17" s="322">
        <v>1</v>
      </c>
      <c r="M17" s="323">
        <v>1</v>
      </c>
      <c r="N17" s="324">
        <v>1</v>
      </c>
      <c r="O17" s="322">
        <v>0</v>
      </c>
      <c r="P17" s="323">
        <v>1</v>
      </c>
      <c r="Q17" s="325">
        <v>1</v>
      </c>
      <c r="R17" s="326">
        <v>1</v>
      </c>
      <c r="S17" s="325">
        <v>1</v>
      </c>
      <c r="T17" s="327">
        <v>1</v>
      </c>
      <c r="U17" s="328" t="s">
        <v>184</v>
      </c>
      <c r="V17" s="329" t="str">
        <f t="shared" si="0"/>
        <v/>
      </c>
      <c r="W17" s="329" t="str">
        <f t="shared" si="1"/>
        <v>ü</v>
      </c>
      <c r="X17" s="329" t="str">
        <f t="shared" si="2"/>
        <v/>
      </c>
      <c r="Y17" s="329" t="str">
        <f t="shared" si="3"/>
        <v/>
      </c>
    </row>
    <row r="18" spans="1:25" ht="25.5" customHeight="1">
      <c r="A18" s="316">
        <f t="shared" si="4"/>
        <v>11</v>
      </c>
      <c r="B18" s="317">
        <v>1</v>
      </c>
      <c r="C18" s="318"/>
      <c r="D18" s="319" t="s">
        <v>752</v>
      </c>
      <c r="E18" s="320">
        <v>5000000</v>
      </c>
      <c r="F18" s="321" t="s">
        <v>1658</v>
      </c>
      <c r="G18" s="322">
        <v>1</v>
      </c>
      <c r="H18" s="323">
        <v>0</v>
      </c>
      <c r="I18" s="323">
        <v>0</v>
      </c>
      <c r="J18" s="323">
        <v>0</v>
      </c>
      <c r="K18" s="324">
        <v>0</v>
      </c>
      <c r="L18" s="322">
        <v>1</v>
      </c>
      <c r="M18" s="323">
        <v>1</v>
      </c>
      <c r="N18" s="324">
        <v>1</v>
      </c>
      <c r="O18" s="322">
        <v>0</v>
      </c>
      <c r="P18" s="323">
        <v>1</v>
      </c>
      <c r="Q18" s="324">
        <v>1</v>
      </c>
      <c r="R18" s="322">
        <v>0</v>
      </c>
      <c r="S18" s="325">
        <v>0</v>
      </c>
      <c r="T18" s="321">
        <v>0</v>
      </c>
      <c r="U18" s="328" t="s">
        <v>1654</v>
      </c>
      <c r="V18" s="329" t="str">
        <f t="shared" si="0"/>
        <v/>
      </c>
      <c r="W18" s="329" t="str">
        <f t="shared" si="1"/>
        <v/>
      </c>
      <c r="X18" s="329" t="str">
        <f t="shared" si="2"/>
        <v/>
      </c>
      <c r="Y18" s="329" t="str">
        <f t="shared" si="3"/>
        <v>ü</v>
      </c>
    </row>
    <row r="19" spans="1:25" ht="25.5" customHeight="1">
      <c r="A19" s="316">
        <f t="shared" si="4"/>
        <v>12</v>
      </c>
      <c r="B19" s="317">
        <v>1</v>
      </c>
      <c r="C19" s="318"/>
      <c r="D19" s="319" t="s">
        <v>753</v>
      </c>
      <c r="E19" s="320">
        <v>9000000</v>
      </c>
      <c r="F19" s="321" t="s">
        <v>1657</v>
      </c>
      <c r="G19" s="322">
        <v>1</v>
      </c>
      <c r="H19" s="323">
        <v>1</v>
      </c>
      <c r="I19" s="323">
        <v>1</v>
      </c>
      <c r="J19" s="323">
        <v>0</v>
      </c>
      <c r="K19" s="323">
        <v>0</v>
      </c>
      <c r="L19" s="322">
        <v>1</v>
      </c>
      <c r="M19" s="323">
        <v>1</v>
      </c>
      <c r="N19" s="324">
        <v>1</v>
      </c>
      <c r="O19" s="322">
        <v>0</v>
      </c>
      <c r="P19" s="323">
        <v>1</v>
      </c>
      <c r="Q19" s="325">
        <v>1</v>
      </c>
      <c r="R19" s="326">
        <v>1</v>
      </c>
      <c r="S19" s="325">
        <v>1</v>
      </c>
      <c r="T19" s="327">
        <v>1</v>
      </c>
      <c r="U19" s="328" t="s">
        <v>184</v>
      </c>
      <c r="V19" s="329" t="str">
        <f t="shared" si="0"/>
        <v/>
      </c>
      <c r="W19" s="329" t="str">
        <f t="shared" si="1"/>
        <v>ü</v>
      </c>
      <c r="X19" s="329" t="str">
        <f t="shared" si="2"/>
        <v/>
      </c>
      <c r="Y19" s="329" t="str">
        <f t="shared" si="3"/>
        <v/>
      </c>
    </row>
    <row r="20" spans="1:25" ht="25.5" customHeight="1">
      <c r="A20" s="316">
        <f t="shared" si="4"/>
        <v>13</v>
      </c>
      <c r="B20" s="317">
        <v>1</v>
      </c>
      <c r="C20" s="318"/>
      <c r="D20" s="319" t="s">
        <v>754</v>
      </c>
      <c r="E20" s="320">
        <v>1207000</v>
      </c>
      <c r="F20" s="321" t="s">
        <v>1659</v>
      </c>
      <c r="G20" s="322">
        <v>1</v>
      </c>
      <c r="H20" s="323">
        <v>1</v>
      </c>
      <c r="I20" s="323">
        <v>1</v>
      </c>
      <c r="J20" s="323">
        <v>0</v>
      </c>
      <c r="K20" s="323">
        <v>0</v>
      </c>
      <c r="L20" s="322">
        <v>1</v>
      </c>
      <c r="M20" s="323">
        <v>1</v>
      </c>
      <c r="N20" s="324">
        <v>1</v>
      </c>
      <c r="O20" s="322">
        <v>0</v>
      </c>
      <c r="P20" s="323">
        <v>1</v>
      </c>
      <c r="Q20" s="325">
        <v>1</v>
      </c>
      <c r="R20" s="326">
        <v>1</v>
      </c>
      <c r="S20" s="325">
        <v>1</v>
      </c>
      <c r="T20" s="327">
        <v>1</v>
      </c>
      <c r="U20" s="330" t="s">
        <v>1283</v>
      </c>
      <c r="V20" s="329" t="str">
        <f t="shared" si="0"/>
        <v>ü</v>
      </c>
      <c r="W20" s="329" t="str">
        <f t="shared" si="1"/>
        <v/>
      </c>
      <c r="X20" s="329" t="str">
        <f t="shared" si="2"/>
        <v/>
      </c>
      <c r="Y20" s="329" t="str">
        <f t="shared" si="3"/>
        <v/>
      </c>
    </row>
    <row r="21" spans="1:25" ht="25.5" customHeight="1">
      <c r="A21" s="316">
        <f t="shared" si="4"/>
        <v>14</v>
      </c>
      <c r="B21" s="317">
        <v>1</v>
      </c>
      <c r="C21" s="318"/>
      <c r="D21" s="319" t="s">
        <v>755</v>
      </c>
      <c r="E21" s="320">
        <v>1180000</v>
      </c>
      <c r="F21" s="321" t="s">
        <v>1659</v>
      </c>
      <c r="G21" s="322">
        <v>1</v>
      </c>
      <c r="H21" s="323">
        <v>1</v>
      </c>
      <c r="I21" s="323">
        <v>1</v>
      </c>
      <c r="J21" s="323">
        <v>0</v>
      </c>
      <c r="K21" s="323">
        <v>0</v>
      </c>
      <c r="L21" s="322">
        <v>1</v>
      </c>
      <c r="M21" s="323">
        <v>1</v>
      </c>
      <c r="N21" s="324">
        <v>1</v>
      </c>
      <c r="O21" s="322">
        <v>0</v>
      </c>
      <c r="P21" s="323">
        <v>1</v>
      </c>
      <c r="Q21" s="325">
        <v>1</v>
      </c>
      <c r="R21" s="326">
        <v>1</v>
      </c>
      <c r="S21" s="325">
        <v>1</v>
      </c>
      <c r="T21" s="327">
        <v>1</v>
      </c>
      <c r="U21" s="330" t="s">
        <v>1283</v>
      </c>
      <c r="V21" s="329" t="str">
        <f t="shared" si="0"/>
        <v>ü</v>
      </c>
      <c r="W21" s="329" t="str">
        <f t="shared" si="1"/>
        <v/>
      </c>
      <c r="X21" s="329" t="str">
        <f t="shared" si="2"/>
        <v/>
      </c>
      <c r="Y21" s="329" t="str">
        <f t="shared" si="3"/>
        <v/>
      </c>
    </row>
    <row r="22" spans="1:25" ht="25.5" customHeight="1">
      <c r="A22" s="316">
        <f t="shared" si="4"/>
        <v>15</v>
      </c>
      <c r="B22" s="317">
        <v>1</v>
      </c>
      <c r="C22" s="318"/>
      <c r="D22" s="319" t="s">
        <v>756</v>
      </c>
      <c r="E22" s="320">
        <v>1125000</v>
      </c>
      <c r="F22" s="321" t="s">
        <v>1659</v>
      </c>
      <c r="G22" s="322">
        <v>1</v>
      </c>
      <c r="H22" s="323">
        <v>1</v>
      </c>
      <c r="I22" s="323">
        <v>1</v>
      </c>
      <c r="J22" s="323">
        <v>0</v>
      </c>
      <c r="K22" s="323">
        <v>0</v>
      </c>
      <c r="L22" s="322">
        <v>1</v>
      </c>
      <c r="M22" s="323">
        <v>1</v>
      </c>
      <c r="N22" s="324">
        <v>1</v>
      </c>
      <c r="O22" s="322">
        <v>0</v>
      </c>
      <c r="P22" s="323">
        <v>1</v>
      </c>
      <c r="Q22" s="325">
        <v>1</v>
      </c>
      <c r="R22" s="326">
        <v>1</v>
      </c>
      <c r="S22" s="325">
        <v>1</v>
      </c>
      <c r="T22" s="327">
        <v>1</v>
      </c>
      <c r="U22" s="330" t="s">
        <v>1283</v>
      </c>
      <c r="V22" s="329" t="str">
        <f t="shared" si="0"/>
        <v>ü</v>
      </c>
      <c r="W22" s="329" t="str">
        <f t="shared" si="1"/>
        <v/>
      </c>
      <c r="X22" s="329" t="str">
        <f t="shared" si="2"/>
        <v/>
      </c>
      <c r="Y22" s="329" t="str">
        <f t="shared" si="3"/>
        <v/>
      </c>
    </row>
    <row r="23" spans="1:25" ht="28.5">
      <c r="A23" s="316">
        <f t="shared" si="4"/>
        <v>16</v>
      </c>
      <c r="B23" s="317">
        <v>1</v>
      </c>
      <c r="C23" s="318"/>
      <c r="D23" s="319" t="s">
        <v>757</v>
      </c>
      <c r="E23" s="320">
        <v>2500000</v>
      </c>
      <c r="F23" s="321" t="s">
        <v>1659</v>
      </c>
      <c r="G23" s="322">
        <v>1</v>
      </c>
      <c r="H23" s="323">
        <v>1</v>
      </c>
      <c r="I23" s="323">
        <v>1</v>
      </c>
      <c r="J23" s="323">
        <v>0</v>
      </c>
      <c r="K23" s="323">
        <v>0</v>
      </c>
      <c r="L23" s="322">
        <v>1</v>
      </c>
      <c r="M23" s="323">
        <v>1</v>
      </c>
      <c r="N23" s="324">
        <v>1</v>
      </c>
      <c r="O23" s="322">
        <v>0</v>
      </c>
      <c r="P23" s="323">
        <v>1</v>
      </c>
      <c r="Q23" s="325">
        <v>1</v>
      </c>
      <c r="R23" s="326">
        <v>1</v>
      </c>
      <c r="S23" s="325">
        <v>1</v>
      </c>
      <c r="T23" s="327">
        <v>1</v>
      </c>
      <c r="U23" s="328" t="s">
        <v>1354</v>
      </c>
      <c r="V23" s="329" t="str">
        <f t="shared" si="0"/>
        <v>ü</v>
      </c>
      <c r="W23" s="329" t="str">
        <f t="shared" si="1"/>
        <v/>
      </c>
      <c r="X23" s="329" t="str">
        <f t="shared" si="2"/>
        <v/>
      </c>
      <c r="Y23" s="329" t="str">
        <f t="shared" si="3"/>
        <v/>
      </c>
    </row>
    <row r="24" spans="1:25" ht="25.5" customHeight="1">
      <c r="A24" s="316">
        <f t="shared" si="4"/>
        <v>17</v>
      </c>
      <c r="B24" s="317">
        <v>1</v>
      </c>
      <c r="C24" s="318"/>
      <c r="D24" s="319" t="s">
        <v>758</v>
      </c>
      <c r="E24" s="320">
        <v>1800000</v>
      </c>
      <c r="F24" s="321" t="s">
        <v>1659</v>
      </c>
      <c r="G24" s="322">
        <v>1</v>
      </c>
      <c r="H24" s="323">
        <v>1</v>
      </c>
      <c r="I24" s="323">
        <v>1</v>
      </c>
      <c r="J24" s="323">
        <v>0</v>
      </c>
      <c r="K24" s="323">
        <v>0</v>
      </c>
      <c r="L24" s="322">
        <v>1</v>
      </c>
      <c r="M24" s="323">
        <v>1</v>
      </c>
      <c r="N24" s="324">
        <v>1</v>
      </c>
      <c r="O24" s="322">
        <v>0</v>
      </c>
      <c r="P24" s="323">
        <v>1</v>
      </c>
      <c r="Q24" s="325">
        <v>1</v>
      </c>
      <c r="R24" s="326">
        <v>1</v>
      </c>
      <c r="S24" s="325">
        <v>1</v>
      </c>
      <c r="T24" s="327">
        <v>1</v>
      </c>
      <c r="U24" s="330" t="s">
        <v>1283</v>
      </c>
      <c r="V24" s="329" t="str">
        <f t="shared" si="0"/>
        <v>ü</v>
      </c>
      <c r="W24" s="329" t="str">
        <f t="shared" si="1"/>
        <v/>
      </c>
      <c r="X24" s="329" t="str">
        <f t="shared" si="2"/>
        <v/>
      </c>
      <c r="Y24" s="329" t="str">
        <f t="shared" si="3"/>
        <v/>
      </c>
    </row>
    <row r="25" spans="1:25" ht="28.5">
      <c r="A25" s="316">
        <f t="shared" si="4"/>
        <v>18</v>
      </c>
      <c r="B25" s="317">
        <v>1</v>
      </c>
      <c r="C25" s="318"/>
      <c r="D25" s="319" t="s">
        <v>1631</v>
      </c>
      <c r="E25" s="320">
        <v>1900000</v>
      </c>
      <c r="F25" s="321" t="s">
        <v>1659</v>
      </c>
      <c r="G25" s="322">
        <v>1</v>
      </c>
      <c r="H25" s="323">
        <v>1</v>
      </c>
      <c r="I25" s="323">
        <v>1</v>
      </c>
      <c r="J25" s="323">
        <v>0</v>
      </c>
      <c r="K25" s="323">
        <v>0</v>
      </c>
      <c r="L25" s="322">
        <v>1</v>
      </c>
      <c r="M25" s="323">
        <v>1</v>
      </c>
      <c r="N25" s="324">
        <v>1</v>
      </c>
      <c r="O25" s="322">
        <v>0</v>
      </c>
      <c r="P25" s="323">
        <v>1</v>
      </c>
      <c r="Q25" s="325">
        <v>1</v>
      </c>
      <c r="R25" s="326">
        <v>1</v>
      </c>
      <c r="S25" s="325">
        <v>1</v>
      </c>
      <c r="T25" s="327">
        <v>1</v>
      </c>
      <c r="U25" s="330" t="s">
        <v>1283</v>
      </c>
      <c r="V25" s="329" t="str">
        <f t="shared" si="0"/>
        <v>ü</v>
      </c>
      <c r="W25" s="329" t="str">
        <f t="shared" si="1"/>
        <v/>
      </c>
      <c r="X25" s="329" t="str">
        <f t="shared" si="2"/>
        <v/>
      </c>
      <c r="Y25" s="329" t="str">
        <f t="shared" si="3"/>
        <v/>
      </c>
    </row>
    <row r="26" spans="1:25" ht="25.5" customHeight="1">
      <c r="A26" s="316">
        <f t="shared" si="4"/>
        <v>19</v>
      </c>
      <c r="B26" s="317">
        <v>1</v>
      </c>
      <c r="C26" s="318"/>
      <c r="D26" s="319" t="s">
        <v>1632</v>
      </c>
      <c r="E26" s="320">
        <v>791000</v>
      </c>
      <c r="F26" s="321" t="s">
        <v>1659</v>
      </c>
      <c r="G26" s="322">
        <v>1</v>
      </c>
      <c r="H26" s="323">
        <v>1</v>
      </c>
      <c r="I26" s="323">
        <v>1</v>
      </c>
      <c r="J26" s="323">
        <v>0</v>
      </c>
      <c r="K26" s="323">
        <v>0</v>
      </c>
      <c r="L26" s="322">
        <v>1</v>
      </c>
      <c r="M26" s="323">
        <v>1</v>
      </c>
      <c r="N26" s="324">
        <v>1</v>
      </c>
      <c r="O26" s="322">
        <v>0</v>
      </c>
      <c r="P26" s="323">
        <v>1</v>
      </c>
      <c r="Q26" s="325">
        <v>1</v>
      </c>
      <c r="R26" s="326">
        <v>1</v>
      </c>
      <c r="S26" s="325">
        <v>1</v>
      </c>
      <c r="T26" s="327">
        <v>1</v>
      </c>
      <c r="U26" s="330" t="s">
        <v>1283</v>
      </c>
      <c r="V26" s="329" t="str">
        <f t="shared" si="0"/>
        <v>ü</v>
      </c>
      <c r="W26" s="329" t="str">
        <f t="shared" si="1"/>
        <v/>
      </c>
      <c r="X26" s="329" t="str">
        <f t="shared" si="2"/>
        <v/>
      </c>
      <c r="Y26" s="329" t="str">
        <f t="shared" si="3"/>
        <v/>
      </c>
    </row>
    <row r="27" spans="1:25" ht="25.5" customHeight="1">
      <c r="A27" s="316">
        <f t="shared" si="4"/>
        <v>20</v>
      </c>
      <c r="B27" s="317">
        <v>1</v>
      </c>
      <c r="C27" s="318"/>
      <c r="D27" s="319" t="s">
        <v>1633</v>
      </c>
      <c r="E27" s="320">
        <v>548639</v>
      </c>
      <c r="F27" s="321" t="s">
        <v>1659</v>
      </c>
      <c r="G27" s="322">
        <v>1</v>
      </c>
      <c r="H27" s="323">
        <v>1</v>
      </c>
      <c r="I27" s="323">
        <v>1</v>
      </c>
      <c r="J27" s="323">
        <v>0</v>
      </c>
      <c r="K27" s="323">
        <v>0</v>
      </c>
      <c r="L27" s="322">
        <v>1</v>
      </c>
      <c r="M27" s="323">
        <v>1</v>
      </c>
      <c r="N27" s="324">
        <v>1</v>
      </c>
      <c r="O27" s="322">
        <v>0</v>
      </c>
      <c r="P27" s="323">
        <v>1</v>
      </c>
      <c r="Q27" s="325">
        <v>1</v>
      </c>
      <c r="R27" s="326">
        <v>1</v>
      </c>
      <c r="S27" s="325">
        <v>1</v>
      </c>
      <c r="T27" s="327">
        <v>1</v>
      </c>
      <c r="U27" s="330" t="s">
        <v>1283</v>
      </c>
      <c r="V27" s="329" t="str">
        <f t="shared" si="0"/>
        <v>ü</v>
      </c>
      <c r="W27" s="329" t="str">
        <f t="shared" si="1"/>
        <v/>
      </c>
      <c r="X27" s="329" t="str">
        <f t="shared" si="2"/>
        <v/>
      </c>
      <c r="Y27" s="329" t="str">
        <f t="shared" si="3"/>
        <v/>
      </c>
    </row>
    <row r="28" spans="1:25" ht="25.5" customHeight="1">
      <c r="A28" s="316">
        <f t="shared" si="4"/>
        <v>21</v>
      </c>
      <c r="B28" s="317">
        <v>1</v>
      </c>
      <c r="C28" s="318"/>
      <c r="D28" s="319" t="s">
        <v>1634</v>
      </c>
      <c r="E28" s="320">
        <v>208632</v>
      </c>
      <c r="F28" s="321" t="s">
        <v>380</v>
      </c>
      <c r="G28" s="322">
        <v>1</v>
      </c>
      <c r="H28" s="323">
        <v>1</v>
      </c>
      <c r="I28" s="323">
        <v>1</v>
      </c>
      <c r="J28" s="323">
        <v>0</v>
      </c>
      <c r="K28" s="323">
        <v>0</v>
      </c>
      <c r="L28" s="322">
        <v>1</v>
      </c>
      <c r="M28" s="323">
        <v>1</v>
      </c>
      <c r="N28" s="324">
        <v>1</v>
      </c>
      <c r="O28" s="322">
        <v>0</v>
      </c>
      <c r="P28" s="323">
        <v>1</v>
      </c>
      <c r="Q28" s="325">
        <v>1</v>
      </c>
      <c r="R28" s="326">
        <v>1</v>
      </c>
      <c r="S28" s="325">
        <v>1</v>
      </c>
      <c r="T28" s="327">
        <v>1</v>
      </c>
      <c r="U28" s="330" t="s">
        <v>381</v>
      </c>
      <c r="V28" s="329" t="str">
        <f t="shared" si="0"/>
        <v/>
      </c>
      <c r="W28" s="329" t="str">
        <f t="shared" si="1"/>
        <v/>
      </c>
      <c r="X28" s="329" t="str">
        <f t="shared" si="2"/>
        <v>ü</v>
      </c>
      <c r="Y28" s="329" t="str">
        <f t="shared" si="3"/>
        <v/>
      </c>
    </row>
    <row r="29" spans="1:25" ht="25.5" customHeight="1">
      <c r="A29" s="316">
        <f t="shared" si="4"/>
        <v>22</v>
      </c>
      <c r="B29" s="317">
        <v>1</v>
      </c>
      <c r="C29" s="318"/>
      <c r="D29" s="319" t="s">
        <v>1635</v>
      </c>
      <c r="E29" s="320">
        <v>1226659</v>
      </c>
      <c r="F29" s="321" t="s">
        <v>1659</v>
      </c>
      <c r="G29" s="322">
        <v>1</v>
      </c>
      <c r="H29" s="323">
        <v>1</v>
      </c>
      <c r="I29" s="323">
        <v>1</v>
      </c>
      <c r="J29" s="323">
        <v>0</v>
      </c>
      <c r="K29" s="323">
        <v>0</v>
      </c>
      <c r="L29" s="322">
        <v>1</v>
      </c>
      <c r="M29" s="323">
        <v>1</v>
      </c>
      <c r="N29" s="324">
        <v>1</v>
      </c>
      <c r="O29" s="322">
        <v>0</v>
      </c>
      <c r="P29" s="323">
        <v>1</v>
      </c>
      <c r="Q29" s="325">
        <v>1</v>
      </c>
      <c r="R29" s="326">
        <v>1</v>
      </c>
      <c r="S29" s="325">
        <v>1</v>
      </c>
      <c r="T29" s="327">
        <v>1</v>
      </c>
      <c r="U29" s="330" t="s">
        <v>1283</v>
      </c>
      <c r="V29" s="329" t="str">
        <f t="shared" si="0"/>
        <v>ü</v>
      </c>
      <c r="W29" s="329" t="str">
        <f t="shared" si="1"/>
        <v/>
      </c>
      <c r="X29" s="329" t="str">
        <f t="shared" si="2"/>
        <v/>
      </c>
      <c r="Y29" s="329" t="str">
        <f t="shared" si="3"/>
        <v/>
      </c>
    </row>
    <row r="30" spans="1:25" ht="25.5" customHeight="1">
      <c r="A30" s="316">
        <f t="shared" si="4"/>
        <v>23</v>
      </c>
      <c r="B30" s="317">
        <v>1</v>
      </c>
      <c r="C30" s="318"/>
      <c r="D30" s="319" t="s">
        <v>1636</v>
      </c>
      <c r="E30" s="320">
        <v>2000000</v>
      </c>
      <c r="F30" s="321" t="s">
        <v>1659</v>
      </c>
      <c r="G30" s="322">
        <v>1</v>
      </c>
      <c r="H30" s="323">
        <v>1</v>
      </c>
      <c r="I30" s="323">
        <v>1</v>
      </c>
      <c r="J30" s="323">
        <v>0</v>
      </c>
      <c r="K30" s="323">
        <v>0</v>
      </c>
      <c r="L30" s="322">
        <v>1</v>
      </c>
      <c r="M30" s="323">
        <v>1</v>
      </c>
      <c r="N30" s="324">
        <v>1</v>
      </c>
      <c r="O30" s="322">
        <v>0</v>
      </c>
      <c r="P30" s="323">
        <v>1</v>
      </c>
      <c r="Q30" s="325">
        <v>1</v>
      </c>
      <c r="R30" s="326">
        <v>1</v>
      </c>
      <c r="S30" s="325">
        <v>1</v>
      </c>
      <c r="T30" s="327">
        <v>1</v>
      </c>
      <c r="U30" s="330" t="s">
        <v>1283</v>
      </c>
      <c r="V30" s="329" t="str">
        <f t="shared" si="0"/>
        <v>ü</v>
      </c>
      <c r="W30" s="329" t="str">
        <f t="shared" si="1"/>
        <v/>
      </c>
      <c r="X30" s="329" t="str">
        <f t="shared" si="2"/>
        <v/>
      </c>
      <c r="Y30" s="329" t="str">
        <f t="shared" si="3"/>
        <v/>
      </c>
    </row>
    <row r="31" spans="1:25" ht="25.5" customHeight="1">
      <c r="A31" s="316">
        <f t="shared" si="4"/>
        <v>24</v>
      </c>
      <c r="B31" s="317">
        <v>1</v>
      </c>
      <c r="C31" s="318"/>
      <c r="D31" s="319" t="s">
        <v>1637</v>
      </c>
      <c r="E31" s="320">
        <v>2420000</v>
      </c>
      <c r="F31" s="321" t="s">
        <v>1659</v>
      </c>
      <c r="G31" s="322">
        <v>1</v>
      </c>
      <c r="H31" s="323">
        <v>1</v>
      </c>
      <c r="I31" s="323">
        <v>1</v>
      </c>
      <c r="J31" s="323">
        <v>0</v>
      </c>
      <c r="K31" s="323">
        <v>0</v>
      </c>
      <c r="L31" s="322">
        <v>1</v>
      </c>
      <c r="M31" s="323">
        <v>1</v>
      </c>
      <c r="N31" s="324">
        <v>1</v>
      </c>
      <c r="O31" s="322">
        <v>0</v>
      </c>
      <c r="P31" s="323">
        <v>1</v>
      </c>
      <c r="Q31" s="325">
        <v>1</v>
      </c>
      <c r="R31" s="326">
        <v>1</v>
      </c>
      <c r="S31" s="325">
        <v>1</v>
      </c>
      <c r="T31" s="327">
        <v>1</v>
      </c>
      <c r="U31" s="330" t="s">
        <v>1283</v>
      </c>
      <c r="V31" s="329" t="str">
        <f t="shared" si="0"/>
        <v>ü</v>
      </c>
      <c r="W31" s="329" t="str">
        <f t="shared" si="1"/>
        <v/>
      </c>
      <c r="X31" s="329" t="str">
        <f t="shared" si="2"/>
        <v/>
      </c>
      <c r="Y31" s="329" t="str">
        <f t="shared" si="3"/>
        <v/>
      </c>
    </row>
    <row r="32" spans="1:25" ht="25.5" customHeight="1">
      <c r="A32" s="316">
        <f t="shared" si="4"/>
        <v>25</v>
      </c>
      <c r="B32" s="317">
        <v>1</v>
      </c>
      <c r="C32" s="318"/>
      <c r="D32" s="319" t="s">
        <v>1638</v>
      </c>
      <c r="E32" s="320">
        <v>6599125</v>
      </c>
      <c r="F32" s="321" t="s">
        <v>1659</v>
      </c>
      <c r="G32" s="322">
        <v>1</v>
      </c>
      <c r="H32" s="323">
        <v>1</v>
      </c>
      <c r="I32" s="323">
        <v>1</v>
      </c>
      <c r="J32" s="323">
        <v>0</v>
      </c>
      <c r="K32" s="323">
        <v>0</v>
      </c>
      <c r="L32" s="322">
        <v>1</v>
      </c>
      <c r="M32" s="323">
        <v>1</v>
      </c>
      <c r="N32" s="324">
        <v>1</v>
      </c>
      <c r="O32" s="322">
        <v>0</v>
      </c>
      <c r="P32" s="323">
        <v>1</v>
      </c>
      <c r="Q32" s="325">
        <v>1</v>
      </c>
      <c r="R32" s="326">
        <v>1</v>
      </c>
      <c r="S32" s="325">
        <v>1</v>
      </c>
      <c r="T32" s="327">
        <v>1</v>
      </c>
      <c r="U32" s="330" t="s">
        <v>1283</v>
      </c>
      <c r="V32" s="329" t="str">
        <f t="shared" si="0"/>
        <v>ü</v>
      </c>
      <c r="W32" s="329" t="str">
        <f t="shared" si="1"/>
        <v/>
      </c>
      <c r="X32" s="329" t="str">
        <f t="shared" si="2"/>
        <v/>
      </c>
      <c r="Y32" s="329" t="str">
        <f t="shared" si="3"/>
        <v/>
      </c>
    </row>
    <row r="33" spans="1:25" ht="25.5" customHeight="1">
      <c r="A33" s="316">
        <f t="shared" si="4"/>
        <v>26</v>
      </c>
      <c r="B33" s="317">
        <v>1</v>
      </c>
      <c r="C33" s="318"/>
      <c r="D33" s="319" t="s">
        <v>1639</v>
      </c>
      <c r="E33" s="320">
        <v>1212000</v>
      </c>
      <c r="F33" s="321" t="s">
        <v>1659</v>
      </c>
      <c r="G33" s="322">
        <v>1</v>
      </c>
      <c r="H33" s="323">
        <v>1</v>
      </c>
      <c r="I33" s="323">
        <v>1</v>
      </c>
      <c r="J33" s="323">
        <v>0</v>
      </c>
      <c r="K33" s="323">
        <v>0</v>
      </c>
      <c r="L33" s="322">
        <v>1</v>
      </c>
      <c r="M33" s="323">
        <v>1</v>
      </c>
      <c r="N33" s="324">
        <v>1</v>
      </c>
      <c r="O33" s="322">
        <v>0</v>
      </c>
      <c r="P33" s="323">
        <v>1</v>
      </c>
      <c r="Q33" s="325">
        <v>1</v>
      </c>
      <c r="R33" s="326">
        <v>1</v>
      </c>
      <c r="S33" s="325">
        <v>1</v>
      </c>
      <c r="T33" s="327">
        <v>1</v>
      </c>
      <c r="U33" s="330" t="s">
        <v>1283</v>
      </c>
      <c r="V33" s="329" t="str">
        <f t="shared" si="0"/>
        <v>ü</v>
      </c>
      <c r="W33" s="329" t="str">
        <f t="shared" si="1"/>
        <v/>
      </c>
      <c r="X33" s="329" t="str">
        <f t="shared" si="2"/>
        <v/>
      </c>
      <c r="Y33" s="329" t="str">
        <f t="shared" si="3"/>
        <v/>
      </c>
    </row>
    <row r="34" spans="1:25" ht="25.5" customHeight="1">
      <c r="A34" s="316">
        <f t="shared" si="4"/>
        <v>27</v>
      </c>
      <c r="B34" s="317">
        <v>1</v>
      </c>
      <c r="C34" s="318"/>
      <c r="D34" s="319" t="s">
        <v>1640</v>
      </c>
      <c r="E34" s="320">
        <v>2420000</v>
      </c>
      <c r="F34" s="321" t="s">
        <v>1659</v>
      </c>
      <c r="G34" s="322">
        <v>1</v>
      </c>
      <c r="H34" s="323">
        <v>1</v>
      </c>
      <c r="I34" s="323">
        <v>1</v>
      </c>
      <c r="J34" s="323">
        <v>0</v>
      </c>
      <c r="K34" s="323">
        <v>0</v>
      </c>
      <c r="L34" s="322">
        <v>1</v>
      </c>
      <c r="M34" s="323">
        <v>1</v>
      </c>
      <c r="N34" s="324">
        <v>1</v>
      </c>
      <c r="O34" s="322">
        <v>0</v>
      </c>
      <c r="P34" s="323">
        <v>1</v>
      </c>
      <c r="Q34" s="325">
        <v>1</v>
      </c>
      <c r="R34" s="326">
        <v>1</v>
      </c>
      <c r="S34" s="325">
        <v>1</v>
      </c>
      <c r="T34" s="327">
        <v>1</v>
      </c>
      <c r="U34" s="330" t="s">
        <v>1283</v>
      </c>
      <c r="V34" s="329" t="str">
        <f t="shared" si="0"/>
        <v>ü</v>
      </c>
      <c r="W34" s="329" t="str">
        <f t="shared" si="1"/>
        <v/>
      </c>
      <c r="X34" s="329" t="str">
        <f t="shared" si="2"/>
        <v/>
      </c>
      <c r="Y34" s="329" t="str">
        <f t="shared" si="3"/>
        <v/>
      </c>
    </row>
    <row r="35" spans="1:25" ht="28.5">
      <c r="A35" s="316">
        <f t="shared" si="4"/>
        <v>28</v>
      </c>
      <c r="B35" s="317">
        <v>1</v>
      </c>
      <c r="C35" s="318"/>
      <c r="D35" s="319" t="s">
        <v>1641</v>
      </c>
      <c r="E35" s="320">
        <v>2000000</v>
      </c>
      <c r="F35" s="321" t="s">
        <v>1659</v>
      </c>
      <c r="G35" s="322">
        <v>1</v>
      </c>
      <c r="H35" s="323">
        <v>1</v>
      </c>
      <c r="I35" s="323">
        <v>1</v>
      </c>
      <c r="J35" s="323">
        <v>0</v>
      </c>
      <c r="K35" s="323">
        <v>0</v>
      </c>
      <c r="L35" s="322">
        <v>1</v>
      </c>
      <c r="M35" s="323">
        <v>1</v>
      </c>
      <c r="N35" s="324">
        <v>1</v>
      </c>
      <c r="O35" s="322">
        <v>0</v>
      </c>
      <c r="P35" s="323">
        <v>1</v>
      </c>
      <c r="Q35" s="325">
        <v>1</v>
      </c>
      <c r="R35" s="326">
        <v>1</v>
      </c>
      <c r="S35" s="325">
        <v>1</v>
      </c>
      <c r="T35" s="327">
        <v>1</v>
      </c>
      <c r="U35" s="330" t="s">
        <v>1283</v>
      </c>
      <c r="V35" s="329" t="str">
        <f t="shared" si="0"/>
        <v>ü</v>
      </c>
      <c r="W35" s="329" t="str">
        <f t="shared" si="1"/>
        <v/>
      </c>
      <c r="X35" s="329" t="str">
        <f t="shared" si="2"/>
        <v/>
      </c>
      <c r="Y35" s="329" t="str">
        <f t="shared" si="3"/>
        <v/>
      </c>
    </row>
    <row r="36" spans="1:25" ht="25.5" customHeight="1">
      <c r="A36" s="316">
        <f t="shared" si="4"/>
        <v>29</v>
      </c>
      <c r="B36" s="317">
        <v>1</v>
      </c>
      <c r="C36" s="318"/>
      <c r="D36" s="319" t="s">
        <v>1642</v>
      </c>
      <c r="E36" s="320">
        <v>9000000</v>
      </c>
      <c r="F36" s="321" t="s">
        <v>1657</v>
      </c>
      <c r="G36" s="322">
        <v>1</v>
      </c>
      <c r="H36" s="323">
        <v>1</v>
      </c>
      <c r="I36" s="323">
        <v>1</v>
      </c>
      <c r="J36" s="323">
        <v>0</v>
      </c>
      <c r="K36" s="323">
        <v>0</v>
      </c>
      <c r="L36" s="322">
        <v>1</v>
      </c>
      <c r="M36" s="323">
        <v>1</v>
      </c>
      <c r="N36" s="324">
        <v>1</v>
      </c>
      <c r="O36" s="322">
        <v>0</v>
      </c>
      <c r="P36" s="323">
        <v>1</v>
      </c>
      <c r="Q36" s="325">
        <v>1</v>
      </c>
      <c r="R36" s="326">
        <v>1</v>
      </c>
      <c r="S36" s="325">
        <v>1</v>
      </c>
      <c r="T36" s="327">
        <v>1</v>
      </c>
      <c r="U36" s="328" t="s">
        <v>184</v>
      </c>
      <c r="V36" s="329" t="str">
        <f t="shared" si="0"/>
        <v/>
      </c>
      <c r="W36" s="329" t="str">
        <f t="shared" si="1"/>
        <v>ü</v>
      </c>
      <c r="X36" s="329" t="str">
        <f t="shared" si="2"/>
        <v/>
      </c>
      <c r="Y36" s="329" t="str">
        <f t="shared" si="3"/>
        <v/>
      </c>
    </row>
    <row r="37" spans="1:25" ht="25.5" customHeight="1">
      <c r="A37" s="316">
        <f t="shared" si="4"/>
        <v>30</v>
      </c>
      <c r="B37" s="317">
        <v>1</v>
      </c>
      <c r="C37" s="318"/>
      <c r="D37" s="319" t="s">
        <v>1643</v>
      </c>
      <c r="E37" s="320">
        <v>9000001</v>
      </c>
      <c r="F37" s="321" t="s">
        <v>1657</v>
      </c>
      <c r="G37" s="322">
        <v>1</v>
      </c>
      <c r="H37" s="323">
        <v>1</v>
      </c>
      <c r="I37" s="323">
        <v>1</v>
      </c>
      <c r="J37" s="323">
        <v>0</v>
      </c>
      <c r="K37" s="323">
        <v>0</v>
      </c>
      <c r="L37" s="322">
        <v>1</v>
      </c>
      <c r="M37" s="323">
        <v>1</v>
      </c>
      <c r="N37" s="324">
        <v>1</v>
      </c>
      <c r="O37" s="322">
        <v>0</v>
      </c>
      <c r="P37" s="323">
        <v>1</v>
      </c>
      <c r="Q37" s="325">
        <v>1</v>
      </c>
      <c r="R37" s="326">
        <v>1</v>
      </c>
      <c r="S37" s="325">
        <v>1</v>
      </c>
      <c r="T37" s="327">
        <v>1</v>
      </c>
      <c r="U37" s="328" t="s">
        <v>184</v>
      </c>
      <c r="V37" s="329" t="str">
        <f t="shared" si="0"/>
        <v/>
      </c>
      <c r="W37" s="329" t="str">
        <f t="shared" si="1"/>
        <v>ü</v>
      </c>
      <c r="X37" s="329" t="str">
        <f t="shared" si="2"/>
        <v/>
      </c>
      <c r="Y37" s="329" t="str">
        <f t="shared" si="3"/>
        <v/>
      </c>
    </row>
    <row r="38" spans="1:25" ht="25.5" customHeight="1">
      <c r="A38" s="316">
        <f t="shared" si="4"/>
        <v>31</v>
      </c>
      <c r="B38" s="317">
        <v>1</v>
      </c>
      <c r="C38" s="318"/>
      <c r="D38" s="319" t="s">
        <v>1644</v>
      </c>
      <c r="E38" s="320">
        <v>9000002</v>
      </c>
      <c r="F38" s="321" t="s">
        <v>1657</v>
      </c>
      <c r="G38" s="322">
        <v>1</v>
      </c>
      <c r="H38" s="323">
        <v>1</v>
      </c>
      <c r="I38" s="323">
        <v>1</v>
      </c>
      <c r="J38" s="323">
        <v>0</v>
      </c>
      <c r="K38" s="323">
        <v>0</v>
      </c>
      <c r="L38" s="322">
        <v>1</v>
      </c>
      <c r="M38" s="323">
        <v>1</v>
      </c>
      <c r="N38" s="324">
        <v>1</v>
      </c>
      <c r="O38" s="322">
        <v>0</v>
      </c>
      <c r="P38" s="323">
        <v>1</v>
      </c>
      <c r="Q38" s="325">
        <v>1</v>
      </c>
      <c r="R38" s="326">
        <v>1</v>
      </c>
      <c r="S38" s="325">
        <v>1</v>
      </c>
      <c r="T38" s="327">
        <v>1</v>
      </c>
      <c r="U38" s="328" t="s">
        <v>184</v>
      </c>
      <c r="V38" s="329" t="str">
        <f t="shared" si="0"/>
        <v/>
      </c>
      <c r="W38" s="329" t="str">
        <f t="shared" si="1"/>
        <v>ü</v>
      </c>
      <c r="X38" s="329" t="str">
        <f t="shared" si="2"/>
        <v/>
      </c>
      <c r="Y38" s="329" t="str">
        <f t="shared" si="3"/>
        <v/>
      </c>
    </row>
    <row r="39" spans="1:25" ht="25.5" customHeight="1">
      <c r="A39" s="316">
        <f t="shared" si="4"/>
        <v>32</v>
      </c>
      <c r="B39" s="317">
        <v>1</v>
      </c>
      <c r="C39" s="318"/>
      <c r="D39" s="319" t="s">
        <v>1645</v>
      </c>
      <c r="E39" s="320">
        <v>6000000</v>
      </c>
      <c r="F39" s="321" t="s">
        <v>1659</v>
      </c>
      <c r="G39" s="322">
        <v>1</v>
      </c>
      <c r="H39" s="323">
        <v>1</v>
      </c>
      <c r="I39" s="323">
        <v>1</v>
      </c>
      <c r="J39" s="323">
        <v>0</v>
      </c>
      <c r="K39" s="323">
        <v>0</v>
      </c>
      <c r="L39" s="322">
        <v>1</v>
      </c>
      <c r="M39" s="323">
        <v>1</v>
      </c>
      <c r="N39" s="324">
        <v>1</v>
      </c>
      <c r="O39" s="322">
        <v>0</v>
      </c>
      <c r="P39" s="323">
        <v>1</v>
      </c>
      <c r="Q39" s="325">
        <v>1</v>
      </c>
      <c r="R39" s="326">
        <v>1</v>
      </c>
      <c r="S39" s="325">
        <v>1</v>
      </c>
      <c r="T39" s="327">
        <v>1</v>
      </c>
      <c r="U39" s="330" t="s">
        <v>1283</v>
      </c>
      <c r="V39" s="329" t="str">
        <f t="shared" si="0"/>
        <v>ü</v>
      </c>
      <c r="W39" s="329" t="str">
        <f t="shared" si="1"/>
        <v/>
      </c>
      <c r="X39" s="329" t="str">
        <f t="shared" si="2"/>
        <v/>
      </c>
      <c r="Y39" s="329" t="str">
        <f t="shared" si="3"/>
        <v/>
      </c>
    </row>
    <row r="40" spans="1:25" ht="25.5" customHeight="1">
      <c r="A40" s="316">
        <f t="shared" si="4"/>
        <v>33</v>
      </c>
      <c r="B40" s="317">
        <v>1</v>
      </c>
      <c r="C40" s="318"/>
      <c r="D40" s="319" t="s">
        <v>1646</v>
      </c>
      <c r="E40" s="320">
        <v>3800000</v>
      </c>
      <c r="F40" s="321" t="s">
        <v>1659</v>
      </c>
      <c r="G40" s="322">
        <v>1</v>
      </c>
      <c r="H40" s="323">
        <v>1</v>
      </c>
      <c r="I40" s="323">
        <v>1</v>
      </c>
      <c r="J40" s="323">
        <v>0</v>
      </c>
      <c r="K40" s="323">
        <v>0</v>
      </c>
      <c r="L40" s="322">
        <v>1</v>
      </c>
      <c r="M40" s="323">
        <v>1</v>
      </c>
      <c r="N40" s="324">
        <v>1</v>
      </c>
      <c r="O40" s="322">
        <v>0</v>
      </c>
      <c r="P40" s="323">
        <v>1</v>
      </c>
      <c r="Q40" s="325">
        <v>1</v>
      </c>
      <c r="R40" s="326">
        <v>1</v>
      </c>
      <c r="S40" s="325">
        <v>1</v>
      </c>
      <c r="T40" s="327">
        <v>1</v>
      </c>
      <c r="U40" s="330" t="s">
        <v>1283</v>
      </c>
      <c r="V40" s="329" t="str">
        <f t="shared" ref="V40:V71" si="5">IF($F40="Y",$Z$4,"")</f>
        <v>ü</v>
      </c>
      <c r="W40" s="329" t="str">
        <f t="shared" ref="W40:W71" si="6">IF(F40="F",$Z$4,"")</f>
        <v/>
      </c>
      <c r="X40" s="329" t="str">
        <f t="shared" ref="X40:X71" si="7">IF(F40="L",$Z$4,"")</f>
        <v/>
      </c>
      <c r="Y40" s="329" t="str">
        <f t="shared" ref="Y40:Y71" si="8">IF(F40="N",$Z$4,"")</f>
        <v/>
      </c>
    </row>
    <row r="41" spans="1:25" ht="25.5" customHeight="1">
      <c r="A41" s="316">
        <f t="shared" ref="A41:A72" si="9">A40+1</f>
        <v>34</v>
      </c>
      <c r="B41" s="317">
        <v>1</v>
      </c>
      <c r="C41" s="318"/>
      <c r="D41" s="319" t="s">
        <v>1647</v>
      </c>
      <c r="E41" s="320">
        <v>1500000</v>
      </c>
      <c r="F41" s="321" t="s">
        <v>1659</v>
      </c>
      <c r="G41" s="322">
        <v>1</v>
      </c>
      <c r="H41" s="323">
        <v>1</v>
      </c>
      <c r="I41" s="323">
        <v>1</v>
      </c>
      <c r="J41" s="323">
        <v>0</v>
      </c>
      <c r="K41" s="323">
        <v>0</v>
      </c>
      <c r="L41" s="322">
        <v>1</v>
      </c>
      <c r="M41" s="323">
        <v>1</v>
      </c>
      <c r="N41" s="324">
        <v>1</v>
      </c>
      <c r="O41" s="322">
        <v>0</v>
      </c>
      <c r="P41" s="323">
        <v>1</v>
      </c>
      <c r="Q41" s="325">
        <v>1</v>
      </c>
      <c r="R41" s="326">
        <v>1</v>
      </c>
      <c r="S41" s="325">
        <v>1</v>
      </c>
      <c r="T41" s="327">
        <v>1</v>
      </c>
      <c r="U41" s="330" t="s">
        <v>1283</v>
      </c>
      <c r="V41" s="329" t="str">
        <f t="shared" si="5"/>
        <v>ü</v>
      </c>
      <c r="W41" s="329" t="str">
        <f t="shared" si="6"/>
        <v/>
      </c>
      <c r="X41" s="329" t="str">
        <f t="shared" si="7"/>
        <v/>
      </c>
      <c r="Y41" s="329" t="str">
        <f t="shared" si="8"/>
        <v/>
      </c>
    </row>
    <row r="42" spans="1:25" ht="28.5">
      <c r="A42" s="316">
        <f t="shared" si="9"/>
        <v>35</v>
      </c>
      <c r="B42" s="317">
        <v>1</v>
      </c>
      <c r="C42" s="318"/>
      <c r="D42" s="319" t="s">
        <v>1648</v>
      </c>
      <c r="E42" s="320">
        <v>1900000</v>
      </c>
      <c r="F42" s="321" t="s">
        <v>1659</v>
      </c>
      <c r="G42" s="322">
        <v>1</v>
      </c>
      <c r="H42" s="323">
        <v>1</v>
      </c>
      <c r="I42" s="323">
        <v>1</v>
      </c>
      <c r="J42" s="323">
        <v>0</v>
      </c>
      <c r="K42" s="323">
        <v>0</v>
      </c>
      <c r="L42" s="322">
        <v>1</v>
      </c>
      <c r="M42" s="323">
        <v>1</v>
      </c>
      <c r="N42" s="324">
        <v>1</v>
      </c>
      <c r="O42" s="322">
        <v>0</v>
      </c>
      <c r="P42" s="323">
        <v>1</v>
      </c>
      <c r="Q42" s="325">
        <v>1</v>
      </c>
      <c r="R42" s="326">
        <v>1</v>
      </c>
      <c r="S42" s="325">
        <v>1</v>
      </c>
      <c r="T42" s="327">
        <v>1</v>
      </c>
      <c r="U42" s="330" t="s">
        <v>1283</v>
      </c>
      <c r="V42" s="329" t="str">
        <f t="shared" si="5"/>
        <v>ü</v>
      </c>
      <c r="W42" s="329" t="str">
        <f t="shared" si="6"/>
        <v/>
      </c>
      <c r="X42" s="329" t="str">
        <f t="shared" si="7"/>
        <v/>
      </c>
      <c r="Y42" s="329" t="str">
        <f t="shared" si="8"/>
        <v/>
      </c>
    </row>
    <row r="43" spans="1:25" ht="25.5" customHeight="1">
      <c r="A43" s="316">
        <f t="shared" si="9"/>
        <v>36</v>
      </c>
      <c r="B43" s="317">
        <v>1</v>
      </c>
      <c r="C43" s="318"/>
      <c r="D43" s="319" t="s">
        <v>1649</v>
      </c>
      <c r="E43" s="320">
        <v>3000000</v>
      </c>
      <c r="F43" s="321" t="s">
        <v>1659</v>
      </c>
      <c r="G43" s="322">
        <v>1</v>
      </c>
      <c r="H43" s="323">
        <v>1</v>
      </c>
      <c r="I43" s="323">
        <v>1</v>
      </c>
      <c r="J43" s="323">
        <v>0</v>
      </c>
      <c r="K43" s="323">
        <v>0</v>
      </c>
      <c r="L43" s="322">
        <v>1</v>
      </c>
      <c r="M43" s="323">
        <v>1</v>
      </c>
      <c r="N43" s="324">
        <v>1</v>
      </c>
      <c r="O43" s="322">
        <v>0</v>
      </c>
      <c r="P43" s="323">
        <v>1</v>
      </c>
      <c r="Q43" s="325">
        <v>1</v>
      </c>
      <c r="R43" s="326">
        <v>1</v>
      </c>
      <c r="S43" s="325">
        <v>1</v>
      </c>
      <c r="T43" s="327">
        <v>1</v>
      </c>
      <c r="U43" s="330" t="s">
        <v>1283</v>
      </c>
      <c r="V43" s="329" t="str">
        <f t="shared" si="5"/>
        <v>ü</v>
      </c>
      <c r="W43" s="329" t="str">
        <f t="shared" si="6"/>
        <v/>
      </c>
      <c r="X43" s="329" t="str">
        <f t="shared" si="7"/>
        <v/>
      </c>
      <c r="Y43" s="329" t="str">
        <f t="shared" si="8"/>
        <v/>
      </c>
    </row>
    <row r="44" spans="1:25" ht="25.5" customHeight="1">
      <c r="A44" s="316">
        <f t="shared" si="9"/>
        <v>37</v>
      </c>
      <c r="B44" s="317">
        <v>1</v>
      </c>
      <c r="C44" s="318"/>
      <c r="D44" s="319" t="s">
        <v>1650</v>
      </c>
      <c r="E44" s="320">
        <v>15000000</v>
      </c>
      <c r="F44" s="321" t="s">
        <v>1659</v>
      </c>
      <c r="G44" s="322">
        <v>1</v>
      </c>
      <c r="H44" s="323">
        <v>1</v>
      </c>
      <c r="I44" s="323">
        <v>1</v>
      </c>
      <c r="J44" s="323">
        <v>0</v>
      </c>
      <c r="K44" s="323">
        <v>0</v>
      </c>
      <c r="L44" s="322">
        <v>1</v>
      </c>
      <c r="M44" s="323">
        <v>1</v>
      </c>
      <c r="N44" s="324">
        <v>1</v>
      </c>
      <c r="O44" s="322">
        <v>0</v>
      </c>
      <c r="P44" s="323">
        <v>1</v>
      </c>
      <c r="Q44" s="325">
        <v>1</v>
      </c>
      <c r="R44" s="326">
        <v>1</v>
      </c>
      <c r="S44" s="325">
        <v>1</v>
      </c>
      <c r="T44" s="327">
        <v>1</v>
      </c>
      <c r="U44" s="330" t="s">
        <v>1283</v>
      </c>
      <c r="V44" s="329" t="str">
        <f t="shared" si="5"/>
        <v>ü</v>
      </c>
      <c r="W44" s="329" t="str">
        <f t="shared" si="6"/>
        <v/>
      </c>
      <c r="X44" s="329" t="str">
        <f t="shared" si="7"/>
        <v/>
      </c>
      <c r="Y44" s="329" t="str">
        <f t="shared" si="8"/>
        <v/>
      </c>
    </row>
    <row r="45" spans="1:25" ht="25.5" customHeight="1">
      <c r="A45" s="316">
        <f t="shared" si="9"/>
        <v>38</v>
      </c>
      <c r="B45" s="317">
        <v>1</v>
      </c>
      <c r="C45" s="318"/>
      <c r="D45" s="319" t="s">
        <v>1651</v>
      </c>
      <c r="E45" s="320">
        <v>1200000</v>
      </c>
      <c r="F45" s="321" t="s">
        <v>1659</v>
      </c>
      <c r="G45" s="322">
        <v>1</v>
      </c>
      <c r="H45" s="323">
        <v>1</v>
      </c>
      <c r="I45" s="323">
        <v>1</v>
      </c>
      <c r="J45" s="323">
        <v>0</v>
      </c>
      <c r="K45" s="323">
        <v>0</v>
      </c>
      <c r="L45" s="322">
        <v>1</v>
      </c>
      <c r="M45" s="323">
        <v>1</v>
      </c>
      <c r="N45" s="324">
        <v>1</v>
      </c>
      <c r="O45" s="322">
        <v>0</v>
      </c>
      <c r="P45" s="323">
        <v>1</v>
      </c>
      <c r="Q45" s="325">
        <v>1</v>
      </c>
      <c r="R45" s="326">
        <v>1</v>
      </c>
      <c r="S45" s="325">
        <v>1</v>
      </c>
      <c r="T45" s="327">
        <v>1</v>
      </c>
      <c r="U45" s="330" t="s">
        <v>1283</v>
      </c>
      <c r="V45" s="329" t="str">
        <f t="shared" si="5"/>
        <v>ü</v>
      </c>
      <c r="W45" s="329" t="str">
        <f t="shared" si="6"/>
        <v/>
      </c>
      <c r="X45" s="329" t="str">
        <f t="shared" si="7"/>
        <v/>
      </c>
      <c r="Y45" s="329" t="str">
        <f t="shared" si="8"/>
        <v/>
      </c>
    </row>
    <row r="46" spans="1:25" ht="25.5" customHeight="1">
      <c r="A46" s="316">
        <f t="shared" si="9"/>
        <v>39</v>
      </c>
      <c r="B46" s="317">
        <v>1</v>
      </c>
      <c r="C46" s="318"/>
      <c r="D46" s="319" t="s">
        <v>1652</v>
      </c>
      <c r="E46" s="320">
        <v>7545475</v>
      </c>
      <c r="F46" s="321" t="s">
        <v>1659</v>
      </c>
      <c r="G46" s="322">
        <v>1</v>
      </c>
      <c r="H46" s="323">
        <v>1</v>
      </c>
      <c r="I46" s="323">
        <v>1</v>
      </c>
      <c r="J46" s="323">
        <v>0</v>
      </c>
      <c r="K46" s="323">
        <v>0</v>
      </c>
      <c r="L46" s="322">
        <v>1</v>
      </c>
      <c r="M46" s="323">
        <v>1</v>
      </c>
      <c r="N46" s="324">
        <v>1</v>
      </c>
      <c r="O46" s="322">
        <v>0</v>
      </c>
      <c r="P46" s="323">
        <v>1</v>
      </c>
      <c r="Q46" s="325">
        <v>1</v>
      </c>
      <c r="R46" s="326">
        <v>1</v>
      </c>
      <c r="S46" s="325">
        <v>1</v>
      </c>
      <c r="T46" s="327">
        <v>1</v>
      </c>
      <c r="U46" s="330" t="s">
        <v>1283</v>
      </c>
      <c r="V46" s="329" t="str">
        <f t="shared" si="5"/>
        <v>ü</v>
      </c>
      <c r="W46" s="329" t="str">
        <f t="shared" si="6"/>
        <v/>
      </c>
      <c r="X46" s="329" t="str">
        <f t="shared" si="7"/>
        <v/>
      </c>
      <c r="Y46" s="329" t="str">
        <f t="shared" si="8"/>
        <v/>
      </c>
    </row>
    <row r="47" spans="1:25" ht="25.5" customHeight="1">
      <c r="A47" s="316">
        <f t="shared" si="9"/>
        <v>40</v>
      </c>
      <c r="B47" s="317">
        <v>1</v>
      </c>
      <c r="C47" s="318"/>
      <c r="D47" s="319" t="s">
        <v>1653</v>
      </c>
      <c r="E47" s="320">
        <v>2182000</v>
      </c>
      <c r="F47" s="321" t="s">
        <v>1659</v>
      </c>
      <c r="G47" s="322">
        <v>1</v>
      </c>
      <c r="H47" s="323">
        <v>1</v>
      </c>
      <c r="I47" s="323">
        <v>1</v>
      </c>
      <c r="J47" s="323">
        <v>0</v>
      </c>
      <c r="K47" s="323">
        <v>0</v>
      </c>
      <c r="L47" s="322">
        <v>1</v>
      </c>
      <c r="M47" s="323">
        <v>1</v>
      </c>
      <c r="N47" s="324">
        <v>1</v>
      </c>
      <c r="O47" s="322">
        <v>0</v>
      </c>
      <c r="P47" s="323">
        <v>1</v>
      </c>
      <c r="Q47" s="325">
        <v>1</v>
      </c>
      <c r="R47" s="326">
        <v>1</v>
      </c>
      <c r="S47" s="325">
        <v>1</v>
      </c>
      <c r="T47" s="327">
        <v>1</v>
      </c>
      <c r="U47" s="328" t="s">
        <v>1355</v>
      </c>
      <c r="V47" s="329" t="str">
        <f t="shared" si="5"/>
        <v>ü</v>
      </c>
      <c r="W47" s="329" t="str">
        <f t="shared" si="6"/>
        <v/>
      </c>
      <c r="X47" s="329" t="str">
        <f t="shared" si="7"/>
        <v/>
      </c>
      <c r="Y47" s="329" t="str">
        <f t="shared" si="8"/>
        <v/>
      </c>
    </row>
    <row r="48" spans="1:25" ht="42.75">
      <c r="A48" s="316">
        <f t="shared" si="9"/>
        <v>41</v>
      </c>
      <c r="B48" s="317">
        <v>2</v>
      </c>
      <c r="C48" s="318" t="s">
        <v>181</v>
      </c>
      <c r="D48" s="331" t="s">
        <v>1662</v>
      </c>
      <c r="E48" s="320">
        <v>1000000</v>
      </c>
      <c r="F48" s="321" t="s">
        <v>1659</v>
      </c>
      <c r="G48" s="322">
        <v>1</v>
      </c>
      <c r="H48" s="323">
        <v>1</v>
      </c>
      <c r="I48" s="323">
        <v>0</v>
      </c>
      <c r="J48" s="323">
        <v>0</v>
      </c>
      <c r="K48" s="323">
        <v>0</v>
      </c>
      <c r="L48" s="322">
        <v>1</v>
      </c>
      <c r="M48" s="323">
        <v>1</v>
      </c>
      <c r="N48" s="324">
        <v>1</v>
      </c>
      <c r="O48" s="322">
        <v>0</v>
      </c>
      <c r="P48" s="323">
        <v>1</v>
      </c>
      <c r="Q48" s="325">
        <v>1</v>
      </c>
      <c r="R48" s="326">
        <v>1</v>
      </c>
      <c r="S48" s="325">
        <v>1</v>
      </c>
      <c r="T48" s="327">
        <v>1</v>
      </c>
      <c r="U48" s="328" t="s">
        <v>1351</v>
      </c>
      <c r="V48" s="329" t="str">
        <f t="shared" si="5"/>
        <v>ü</v>
      </c>
      <c r="W48" s="329" t="str">
        <f t="shared" si="6"/>
        <v/>
      </c>
      <c r="X48" s="329" t="str">
        <f t="shared" si="7"/>
        <v/>
      </c>
      <c r="Y48" s="329" t="str">
        <f t="shared" si="8"/>
        <v/>
      </c>
    </row>
    <row r="49" spans="1:25" ht="25.5" customHeight="1">
      <c r="A49" s="316">
        <f t="shared" si="9"/>
        <v>42</v>
      </c>
      <c r="B49" s="317">
        <v>2</v>
      </c>
      <c r="C49" s="318"/>
      <c r="D49" s="331" t="s">
        <v>1663</v>
      </c>
      <c r="E49" s="320">
        <v>1000000</v>
      </c>
      <c r="F49" s="321" t="s">
        <v>1658</v>
      </c>
      <c r="G49" s="322">
        <v>1</v>
      </c>
      <c r="H49" s="323">
        <v>0</v>
      </c>
      <c r="I49" s="323">
        <v>0</v>
      </c>
      <c r="J49" s="323">
        <v>0</v>
      </c>
      <c r="K49" s="324">
        <v>0</v>
      </c>
      <c r="L49" s="322">
        <v>1</v>
      </c>
      <c r="M49" s="323">
        <v>1</v>
      </c>
      <c r="N49" s="324">
        <v>1</v>
      </c>
      <c r="O49" s="322">
        <v>0</v>
      </c>
      <c r="P49" s="323">
        <v>1</v>
      </c>
      <c r="Q49" s="324">
        <v>1</v>
      </c>
      <c r="R49" s="322">
        <v>0</v>
      </c>
      <c r="S49" s="325">
        <v>0</v>
      </c>
      <c r="T49" s="321">
        <v>0</v>
      </c>
      <c r="U49" s="328" t="s">
        <v>1654</v>
      </c>
      <c r="V49" s="329" t="str">
        <f t="shared" si="5"/>
        <v/>
      </c>
      <c r="W49" s="329" t="str">
        <f t="shared" si="6"/>
        <v/>
      </c>
      <c r="X49" s="329" t="str">
        <f t="shared" si="7"/>
        <v/>
      </c>
      <c r="Y49" s="329" t="str">
        <f t="shared" si="8"/>
        <v>ü</v>
      </c>
    </row>
    <row r="50" spans="1:25" ht="25.5" customHeight="1">
      <c r="A50" s="316">
        <f t="shared" si="9"/>
        <v>43</v>
      </c>
      <c r="B50" s="317">
        <v>2</v>
      </c>
      <c r="C50" s="318"/>
      <c r="D50" s="332" t="s">
        <v>1247</v>
      </c>
      <c r="E50" s="333">
        <v>5500000</v>
      </c>
      <c r="F50" s="334" t="s">
        <v>1658</v>
      </c>
      <c r="G50" s="335">
        <v>0</v>
      </c>
      <c r="H50" s="336">
        <v>0</v>
      </c>
      <c r="I50" s="336">
        <v>0</v>
      </c>
      <c r="J50" s="336">
        <v>0</v>
      </c>
      <c r="K50" s="337">
        <v>0</v>
      </c>
      <c r="L50" s="335">
        <v>0</v>
      </c>
      <c r="M50" s="336">
        <v>0</v>
      </c>
      <c r="N50" s="337">
        <v>0</v>
      </c>
      <c r="O50" s="335">
        <v>0</v>
      </c>
      <c r="P50" s="336">
        <v>0</v>
      </c>
      <c r="Q50" s="338">
        <v>0</v>
      </c>
      <c r="R50" s="339">
        <v>0</v>
      </c>
      <c r="S50" s="338">
        <v>0</v>
      </c>
      <c r="T50" s="337">
        <v>0</v>
      </c>
      <c r="U50" s="340" t="s">
        <v>1248</v>
      </c>
      <c r="V50" s="329" t="str">
        <f t="shared" si="5"/>
        <v/>
      </c>
      <c r="W50" s="329" t="str">
        <f t="shared" si="6"/>
        <v/>
      </c>
      <c r="X50" s="329" t="str">
        <f t="shared" si="7"/>
        <v/>
      </c>
      <c r="Y50" s="329" t="str">
        <f t="shared" si="8"/>
        <v>ü</v>
      </c>
    </row>
    <row r="51" spans="1:25" ht="25.5" customHeight="1">
      <c r="A51" s="316">
        <f t="shared" si="9"/>
        <v>44</v>
      </c>
      <c r="B51" s="317">
        <v>2</v>
      </c>
      <c r="C51" s="318"/>
      <c r="D51" s="331" t="s">
        <v>1664</v>
      </c>
      <c r="E51" s="320">
        <v>700000</v>
      </c>
      <c r="F51" s="321" t="s">
        <v>1659</v>
      </c>
      <c r="G51" s="322">
        <v>1</v>
      </c>
      <c r="H51" s="323">
        <v>1</v>
      </c>
      <c r="I51" s="323">
        <v>0</v>
      </c>
      <c r="J51" s="323">
        <v>0</v>
      </c>
      <c r="K51" s="323">
        <v>0</v>
      </c>
      <c r="L51" s="322">
        <v>1</v>
      </c>
      <c r="M51" s="323">
        <v>1</v>
      </c>
      <c r="N51" s="324">
        <v>1</v>
      </c>
      <c r="O51" s="322">
        <v>0</v>
      </c>
      <c r="P51" s="323">
        <v>1</v>
      </c>
      <c r="Q51" s="325">
        <v>1</v>
      </c>
      <c r="R51" s="326">
        <v>1</v>
      </c>
      <c r="S51" s="325">
        <v>1</v>
      </c>
      <c r="T51" s="327">
        <v>1</v>
      </c>
      <c r="U51" s="328" t="s">
        <v>1351</v>
      </c>
      <c r="V51" s="329" t="str">
        <f t="shared" si="5"/>
        <v>ü</v>
      </c>
      <c r="W51" s="329" t="str">
        <f t="shared" si="6"/>
        <v/>
      </c>
      <c r="X51" s="329" t="str">
        <f t="shared" si="7"/>
        <v/>
      </c>
      <c r="Y51" s="329" t="str">
        <f t="shared" si="8"/>
        <v/>
      </c>
    </row>
    <row r="52" spans="1:25" ht="25.5" customHeight="1">
      <c r="A52" s="316">
        <f t="shared" si="9"/>
        <v>45</v>
      </c>
      <c r="B52" s="317">
        <v>2</v>
      </c>
      <c r="C52" s="318"/>
      <c r="D52" s="319" t="s">
        <v>1229</v>
      </c>
      <c r="E52" s="320">
        <v>1000000</v>
      </c>
      <c r="F52" s="321" t="s">
        <v>1659</v>
      </c>
      <c r="G52" s="322">
        <v>1</v>
      </c>
      <c r="H52" s="323">
        <v>1</v>
      </c>
      <c r="I52" s="323">
        <v>0</v>
      </c>
      <c r="J52" s="323">
        <v>0</v>
      </c>
      <c r="K52" s="323">
        <v>0</v>
      </c>
      <c r="L52" s="322">
        <v>1</v>
      </c>
      <c r="M52" s="323">
        <v>1</v>
      </c>
      <c r="N52" s="324">
        <v>1</v>
      </c>
      <c r="O52" s="322">
        <v>0</v>
      </c>
      <c r="P52" s="323">
        <v>1</v>
      </c>
      <c r="Q52" s="325">
        <v>1</v>
      </c>
      <c r="R52" s="326">
        <v>1</v>
      </c>
      <c r="S52" s="325">
        <v>1</v>
      </c>
      <c r="T52" s="327">
        <v>1</v>
      </c>
      <c r="U52" s="328" t="s">
        <v>1351</v>
      </c>
      <c r="V52" s="329" t="str">
        <f t="shared" si="5"/>
        <v>ü</v>
      </c>
      <c r="W52" s="329" t="str">
        <f t="shared" si="6"/>
        <v/>
      </c>
      <c r="X52" s="329" t="str">
        <f t="shared" si="7"/>
        <v/>
      </c>
      <c r="Y52" s="329" t="str">
        <f t="shared" si="8"/>
        <v/>
      </c>
    </row>
    <row r="53" spans="1:25" ht="25.5" customHeight="1">
      <c r="A53" s="316">
        <f t="shared" si="9"/>
        <v>46</v>
      </c>
      <c r="B53" s="317">
        <v>2</v>
      </c>
      <c r="C53" s="318"/>
      <c r="D53" s="341" t="s">
        <v>1230</v>
      </c>
      <c r="E53" s="333">
        <v>1000000</v>
      </c>
      <c r="F53" s="334" t="s">
        <v>1658</v>
      </c>
      <c r="G53" s="335">
        <v>0</v>
      </c>
      <c r="H53" s="336">
        <v>0</v>
      </c>
      <c r="I53" s="336">
        <v>0</v>
      </c>
      <c r="J53" s="336">
        <v>0</v>
      </c>
      <c r="K53" s="337">
        <v>0</v>
      </c>
      <c r="L53" s="335">
        <v>0</v>
      </c>
      <c r="M53" s="336">
        <v>0</v>
      </c>
      <c r="N53" s="337">
        <v>0</v>
      </c>
      <c r="O53" s="335">
        <v>0</v>
      </c>
      <c r="P53" s="336">
        <v>0</v>
      </c>
      <c r="Q53" s="338">
        <v>0</v>
      </c>
      <c r="R53" s="339">
        <v>0</v>
      </c>
      <c r="S53" s="338">
        <v>0</v>
      </c>
      <c r="T53" s="337">
        <v>0</v>
      </c>
      <c r="U53" s="340" t="s">
        <v>1248</v>
      </c>
      <c r="V53" s="329" t="str">
        <f t="shared" si="5"/>
        <v/>
      </c>
      <c r="W53" s="329" t="str">
        <f t="shared" si="6"/>
        <v/>
      </c>
      <c r="X53" s="329" t="str">
        <f t="shared" si="7"/>
        <v/>
      </c>
      <c r="Y53" s="329" t="str">
        <f t="shared" si="8"/>
        <v>ü</v>
      </c>
    </row>
    <row r="54" spans="1:25" ht="25.5" customHeight="1">
      <c r="A54" s="316">
        <f t="shared" si="9"/>
        <v>47</v>
      </c>
      <c r="B54" s="317">
        <v>2</v>
      </c>
      <c r="C54" s="318"/>
      <c r="D54" s="331" t="s">
        <v>1231</v>
      </c>
      <c r="E54" s="320">
        <v>170000</v>
      </c>
      <c r="F54" s="321" t="s">
        <v>1659</v>
      </c>
      <c r="G54" s="322">
        <v>1</v>
      </c>
      <c r="H54" s="323">
        <v>1</v>
      </c>
      <c r="I54" s="323">
        <v>0</v>
      </c>
      <c r="J54" s="323">
        <v>0</v>
      </c>
      <c r="K54" s="323">
        <v>0</v>
      </c>
      <c r="L54" s="322">
        <v>1</v>
      </c>
      <c r="M54" s="323">
        <v>1</v>
      </c>
      <c r="N54" s="324">
        <v>1</v>
      </c>
      <c r="O54" s="322">
        <v>0</v>
      </c>
      <c r="P54" s="323">
        <v>1</v>
      </c>
      <c r="Q54" s="325">
        <v>1</v>
      </c>
      <c r="R54" s="326">
        <v>1</v>
      </c>
      <c r="S54" s="325">
        <v>1</v>
      </c>
      <c r="T54" s="327">
        <v>1</v>
      </c>
      <c r="U54" s="328" t="s">
        <v>1349</v>
      </c>
      <c r="V54" s="329" t="str">
        <f t="shared" si="5"/>
        <v>ü</v>
      </c>
      <c r="W54" s="329" t="str">
        <f t="shared" si="6"/>
        <v/>
      </c>
      <c r="X54" s="329" t="str">
        <f t="shared" si="7"/>
        <v/>
      </c>
      <c r="Y54" s="329" t="str">
        <f t="shared" si="8"/>
        <v/>
      </c>
    </row>
    <row r="55" spans="1:25" ht="25.5" customHeight="1">
      <c r="A55" s="316">
        <f t="shared" si="9"/>
        <v>48</v>
      </c>
      <c r="B55" s="317">
        <v>2</v>
      </c>
      <c r="C55" s="318"/>
      <c r="D55" s="331" t="s">
        <v>1232</v>
      </c>
      <c r="E55" s="320">
        <v>100000</v>
      </c>
      <c r="F55" s="321" t="s">
        <v>1659</v>
      </c>
      <c r="G55" s="322">
        <v>1</v>
      </c>
      <c r="H55" s="323">
        <v>1</v>
      </c>
      <c r="I55" s="323">
        <v>0</v>
      </c>
      <c r="J55" s="323">
        <v>0</v>
      </c>
      <c r="K55" s="323">
        <v>0</v>
      </c>
      <c r="L55" s="322">
        <v>1</v>
      </c>
      <c r="M55" s="323">
        <v>1</v>
      </c>
      <c r="N55" s="324">
        <v>1</v>
      </c>
      <c r="O55" s="322">
        <v>0</v>
      </c>
      <c r="P55" s="323">
        <v>1</v>
      </c>
      <c r="Q55" s="325">
        <v>1</v>
      </c>
      <c r="R55" s="326">
        <v>1</v>
      </c>
      <c r="S55" s="325">
        <v>1</v>
      </c>
      <c r="T55" s="327">
        <v>1</v>
      </c>
      <c r="U55" s="328" t="s">
        <v>1349</v>
      </c>
      <c r="V55" s="329" t="str">
        <f t="shared" si="5"/>
        <v>ü</v>
      </c>
      <c r="W55" s="329" t="str">
        <f t="shared" si="6"/>
        <v/>
      </c>
      <c r="X55" s="329" t="str">
        <f t="shared" si="7"/>
        <v/>
      </c>
      <c r="Y55" s="329" t="str">
        <f t="shared" si="8"/>
        <v/>
      </c>
    </row>
    <row r="56" spans="1:25" ht="25.5" customHeight="1">
      <c r="A56" s="316">
        <f t="shared" si="9"/>
        <v>49</v>
      </c>
      <c r="B56" s="317">
        <v>2</v>
      </c>
      <c r="C56" s="318"/>
      <c r="D56" s="331" t="s">
        <v>1233</v>
      </c>
      <c r="E56" s="320">
        <v>500000</v>
      </c>
      <c r="F56" s="321" t="s">
        <v>1659</v>
      </c>
      <c r="G56" s="322">
        <v>1</v>
      </c>
      <c r="H56" s="323">
        <v>1</v>
      </c>
      <c r="I56" s="323">
        <v>0</v>
      </c>
      <c r="J56" s="323">
        <v>0</v>
      </c>
      <c r="K56" s="323">
        <v>0</v>
      </c>
      <c r="L56" s="322">
        <v>1</v>
      </c>
      <c r="M56" s="323">
        <v>1</v>
      </c>
      <c r="N56" s="324">
        <v>1</v>
      </c>
      <c r="O56" s="322">
        <v>0</v>
      </c>
      <c r="P56" s="323">
        <v>1</v>
      </c>
      <c r="Q56" s="325">
        <v>1</v>
      </c>
      <c r="R56" s="326">
        <v>1</v>
      </c>
      <c r="S56" s="325">
        <v>1</v>
      </c>
      <c r="T56" s="327">
        <v>1</v>
      </c>
      <c r="U56" s="328" t="s">
        <v>1349</v>
      </c>
      <c r="V56" s="329" t="str">
        <f t="shared" si="5"/>
        <v>ü</v>
      </c>
      <c r="W56" s="329" t="str">
        <f t="shared" si="6"/>
        <v/>
      </c>
      <c r="X56" s="329" t="str">
        <f t="shared" si="7"/>
        <v/>
      </c>
      <c r="Y56" s="329" t="str">
        <f t="shared" si="8"/>
        <v/>
      </c>
    </row>
    <row r="57" spans="1:25" ht="25.5" customHeight="1">
      <c r="A57" s="316">
        <f t="shared" si="9"/>
        <v>50</v>
      </c>
      <c r="B57" s="317">
        <v>2</v>
      </c>
      <c r="C57" s="318"/>
      <c r="D57" s="331" t="s">
        <v>1234</v>
      </c>
      <c r="E57" s="320">
        <v>280000</v>
      </c>
      <c r="F57" s="321" t="s">
        <v>1658</v>
      </c>
      <c r="G57" s="322">
        <v>1</v>
      </c>
      <c r="H57" s="323">
        <v>0</v>
      </c>
      <c r="I57" s="323">
        <v>0</v>
      </c>
      <c r="J57" s="323">
        <v>0</v>
      </c>
      <c r="K57" s="324">
        <v>0</v>
      </c>
      <c r="L57" s="322">
        <v>1</v>
      </c>
      <c r="M57" s="323">
        <v>1</v>
      </c>
      <c r="N57" s="324">
        <v>1</v>
      </c>
      <c r="O57" s="322">
        <v>0</v>
      </c>
      <c r="P57" s="323">
        <v>1</v>
      </c>
      <c r="Q57" s="324">
        <v>1</v>
      </c>
      <c r="R57" s="322">
        <v>0</v>
      </c>
      <c r="S57" s="325">
        <v>0</v>
      </c>
      <c r="T57" s="321">
        <v>0</v>
      </c>
      <c r="U57" s="328" t="s">
        <v>1655</v>
      </c>
      <c r="V57" s="329" t="str">
        <f t="shared" si="5"/>
        <v/>
      </c>
      <c r="W57" s="329" t="str">
        <f t="shared" si="6"/>
        <v/>
      </c>
      <c r="X57" s="329" t="str">
        <f t="shared" si="7"/>
        <v/>
      </c>
      <c r="Y57" s="329" t="str">
        <f t="shared" si="8"/>
        <v>ü</v>
      </c>
    </row>
    <row r="58" spans="1:25" ht="25.5" customHeight="1">
      <c r="A58" s="316">
        <f t="shared" si="9"/>
        <v>51</v>
      </c>
      <c r="B58" s="317">
        <v>2</v>
      </c>
      <c r="C58" s="318"/>
      <c r="D58" s="319" t="s">
        <v>1235</v>
      </c>
      <c r="E58" s="320">
        <v>800000</v>
      </c>
      <c r="F58" s="321" t="s">
        <v>1658</v>
      </c>
      <c r="G58" s="322">
        <v>1</v>
      </c>
      <c r="H58" s="323">
        <v>0</v>
      </c>
      <c r="I58" s="323">
        <v>0</v>
      </c>
      <c r="J58" s="323">
        <v>0</v>
      </c>
      <c r="K58" s="324">
        <v>0</v>
      </c>
      <c r="L58" s="322">
        <v>1</v>
      </c>
      <c r="M58" s="323">
        <v>1</v>
      </c>
      <c r="N58" s="324">
        <v>1</v>
      </c>
      <c r="O58" s="322">
        <v>0</v>
      </c>
      <c r="P58" s="323">
        <v>1</v>
      </c>
      <c r="Q58" s="324">
        <v>1</v>
      </c>
      <c r="R58" s="322">
        <v>0</v>
      </c>
      <c r="S58" s="325">
        <v>0</v>
      </c>
      <c r="T58" s="321">
        <v>0</v>
      </c>
      <c r="U58" s="328" t="s">
        <v>1655</v>
      </c>
      <c r="V58" s="329" t="str">
        <f t="shared" si="5"/>
        <v/>
      </c>
      <c r="W58" s="329" t="str">
        <f t="shared" si="6"/>
        <v/>
      </c>
      <c r="X58" s="329" t="str">
        <f t="shared" si="7"/>
        <v/>
      </c>
      <c r="Y58" s="329" t="str">
        <f t="shared" si="8"/>
        <v>ü</v>
      </c>
    </row>
    <row r="59" spans="1:25" ht="25.5" customHeight="1">
      <c r="A59" s="316">
        <f t="shared" si="9"/>
        <v>52</v>
      </c>
      <c r="B59" s="317">
        <v>2</v>
      </c>
      <c r="C59" s="318"/>
      <c r="D59" s="319" t="s">
        <v>1236</v>
      </c>
      <c r="E59" s="320">
        <v>100000</v>
      </c>
      <c r="F59" s="321" t="s">
        <v>1658</v>
      </c>
      <c r="G59" s="322">
        <v>1</v>
      </c>
      <c r="H59" s="323">
        <v>0</v>
      </c>
      <c r="I59" s="323">
        <v>0</v>
      </c>
      <c r="J59" s="323">
        <v>0</v>
      </c>
      <c r="K59" s="324">
        <v>0</v>
      </c>
      <c r="L59" s="322">
        <v>1</v>
      </c>
      <c r="M59" s="323">
        <v>1</v>
      </c>
      <c r="N59" s="324">
        <v>1</v>
      </c>
      <c r="O59" s="322">
        <v>0</v>
      </c>
      <c r="P59" s="323">
        <v>1</v>
      </c>
      <c r="Q59" s="324">
        <v>1</v>
      </c>
      <c r="R59" s="322">
        <v>0</v>
      </c>
      <c r="S59" s="325">
        <v>0</v>
      </c>
      <c r="T59" s="321">
        <v>0</v>
      </c>
      <c r="U59" s="328" t="s">
        <v>1655</v>
      </c>
      <c r="V59" s="329" t="str">
        <f t="shared" si="5"/>
        <v/>
      </c>
      <c r="W59" s="329" t="str">
        <f t="shared" si="6"/>
        <v/>
      </c>
      <c r="X59" s="329" t="str">
        <f t="shared" si="7"/>
        <v/>
      </c>
      <c r="Y59" s="329" t="str">
        <f t="shared" si="8"/>
        <v>ü</v>
      </c>
    </row>
    <row r="60" spans="1:25" ht="25.5" customHeight="1">
      <c r="A60" s="316">
        <f t="shared" si="9"/>
        <v>53</v>
      </c>
      <c r="B60" s="317">
        <v>2</v>
      </c>
      <c r="C60" s="318"/>
      <c r="D60" s="319" t="s">
        <v>1237</v>
      </c>
      <c r="E60" s="320">
        <v>10410000</v>
      </c>
      <c r="F60" s="321" t="s">
        <v>1657</v>
      </c>
      <c r="G60" s="322">
        <v>1</v>
      </c>
      <c r="H60" s="323">
        <v>1</v>
      </c>
      <c r="I60" s="323">
        <v>1</v>
      </c>
      <c r="J60" s="323">
        <v>0</v>
      </c>
      <c r="K60" s="323">
        <v>0</v>
      </c>
      <c r="L60" s="322">
        <v>1</v>
      </c>
      <c r="M60" s="323">
        <v>1</v>
      </c>
      <c r="N60" s="324">
        <v>1</v>
      </c>
      <c r="O60" s="322">
        <v>0</v>
      </c>
      <c r="P60" s="323">
        <v>1</v>
      </c>
      <c r="Q60" s="325">
        <v>1</v>
      </c>
      <c r="R60" s="326">
        <v>1</v>
      </c>
      <c r="S60" s="325">
        <v>1</v>
      </c>
      <c r="T60" s="327">
        <v>1</v>
      </c>
      <c r="U60" s="328" t="s">
        <v>184</v>
      </c>
      <c r="V60" s="329" t="str">
        <f t="shared" si="5"/>
        <v/>
      </c>
      <c r="W60" s="329" t="str">
        <f t="shared" si="6"/>
        <v>ü</v>
      </c>
      <c r="X60" s="329" t="str">
        <f t="shared" si="7"/>
        <v/>
      </c>
      <c r="Y60" s="329" t="str">
        <f t="shared" si="8"/>
        <v/>
      </c>
    </row>
    <row r="61" spans="1:25" ht="25.5" customHeight="1">
      <c r="A61" s="316">
        <f t="shared" si="9"/>
        <v>54</v>
      </c>
      <c r="B61" s="317">
        <v>2</v>
      </c>
      <c r="C61" s="318"/>
      <c r="D61" s="319" t="s">
        <v>1238</v>
      </c>
      <c r="E61" s="320">
        <v>300000</v>
      </c>
      <c r="F61" s="321" t="s">
        <v>1659</v>
      </c>
      <c r="G61" s="322">
        <v>1</v>
      </c>
      <c r="H61" s="323">
        <v>1</v>
      </c>
      <c r="I61" s="323">
        <v>0</v>
      </c>
      <c r="J61" s="323">
        <v>0</v>
      </c>
      <c r="K61" s="323">
        <v>0</v>
      </c>
      <c r="L61" s="322">
        <v>1</v>
      </c>
      <c r="M61" s="323">
        <v>1</v>
      </c>
      <c r="N61" s="324">
        <v>1</v>
      </c>
      <c r="O61" s="322">
        <v>0</v>
      </c>
      <c r="P61" s="323">
        <v>1</v>
      </c>
      <c r="Q61" s="325">
        <v>1</v>
      </c>
      <c r="R61" s="326">
        <v>1</v>
      </c>
      <c r="S61" s="325">
        <v>1</v>
      </c>
      <c r="T61" s="327">
        <v>1</v>
      </c>
      <c r="U61" s="328" t="s">
        <v>1351</v>
      </c>
      <c r="V61" s="329" t="str">
        <f t="shared" si="5"/>
        <v>ü</v>
      </c>
      <c r="W61" s="329" t="str">
        <f t="shared" si="6"/>
        <v/>
      </c>
      <c r="X61" s="329" t="str">
        <f t="shared" si="7"/>
        <v/>
      </c>
      <c r="Y61" s="329" t="str">
        <f t="shared" si="8"/>
        <v/>
      </c>
    </row>
    <row r="62" spans="1:25" ht="25.5" customHeight="1">
      <c r="A62" s="316">
        <f t="shared" si="9"/>
        <v>55</v>
      </c>
      <c r="B62" s="317">
        <v>2</v>
      </c>
      <c r="C62" s="318"/>
      <c r="D62" s="319" t="s">
        <v>1239</v>
      </c>
      <c r="E62" s="320">
        <v>300000</v>
      </c>
      <c r="F62" s="321" t="s">
        <v>1659</v>
      </c>
      <c r="G62" s="322">
        <v>1</v>
      </c>
      <c r="H62" s="323">
        <v>1</v>
      </c>
      <c r="I62" s="323">
        <v>0</v>
      </c>
      <c r="J62" s="323">
        <v>0</v>
      </c>
      <c r="K62" s="323">
        <v>0</v>
      </c>
      <c r="L62" s="322">
        <v>1</v>
      </c>
      <c r="M62" s="323">
        <v>1</v>
      </c>
      <c r="N62" s="324">
        <v>1</v>
      </c>
      <c r="O62" s="322">
        <v>0</v>
      </c>
      <c r="P62" s="323">
        <v>1</v>
      </c>
      <c r="Q62" s="325">
        <v>1</v>
      </c>
      <c r="R62" s="326">
        <v>1</v>
      </c>
      <c r="S62" s="325">
        <v>1</v>
      </c>
      <c r="T62" s="327">
        <v>1</v>
      </c>
      <c r="U62" s="328" t="s">
        <v>1351</v>
      </c>
      <c r="V62" s="329" t="str">
        <f t="shared" si="5"/>
        <v>ü</v>
      </c>
      <c r="W62" s="329" t="str">
        <f t="shared" si="6"/>
        <v/>
      </c>
      <c r="X62" s="329" t="str">
        <f t="shared" si="7"/>
        <v/>
      </c>
      <c r="Y62" s="329" t="str">
        <f t="shared" si="8"/>
        <v/>
      </c>
    </row>
    <row r="63" spans="1:25" ht="25.5" customHeight="1">
      <c r="A63" s="316">
        <f t="shared" si="9"/>
        <v>56</v>
      </c>
      <c r="B63" s="317">
        <v>2</v>
      </c>
      <c r="C63" s="318"/>
      <c r="D63" s="331" t="s">
        <v>1240</v>
      </c>
      <c r="E63" s="320">
        <v>1640000</v>
      </c>
      <c r="F63" s="321" t="s">
        <v>1659</v>
      </c>
      <c r="G63" s="322">
        <v>1</v>
      </c>
      <c r="H63" s="323">
        <v>1</v>
      </c>
      <c r="I63" s="323">
        <v>0</v>
      </c>
      <c r="J63" s="323">
        <v>0</v>
      </c>
      <c r="K63" s="323">
        <v>0</v>
      </c>
      <c r="L63" s="322">
        <v>1</v>
      </c>
      <c r="M63" s="323">
        <v>1</v>
      </c>
      <c r="N63" s="324">
        <v>1</v>
      </c>
      <c r="O63" s="322">
        <v>0</v>
      </c>
      <c r="P63" s="323">
        <v>1</v>
      </c>
      <c r="Q63" s="325">
        <v>1</v>
      </c>
      <c r="R63" s="326">
        <v>1</v>
      </c>
      <c r="S63" s="325">
        <v>1</v>
      </c>
      <c r="T63" s="327">
        <v>1</v>
      </c>
      <c r="U63" s="328" t="s">
        <v>1351</v>
      </c>
      <c r="V63" s="329" t="str">
        <f t="shared" si="5"/>
        <v>ü</v>
      </c>
      <c r="W63" s="329" t="str">
        <f t="shared" si="6"/>
        <v/>
      </c>
      <c r="X63" s="329" t="str">
        <f t="shared" si="7"/>
        <v/>
      </c>
      <c r="Y63" s="329" t="str">
        <f t="shared" si="8"/>
        <v/>
      </c>
    </row>
    <row r="64" spans="1:25" ht="25.5" customHeight="1">
      <c r="A64" s="316">
        <f t="shared" si="9"/>
        <v>57</v>
      </c>
      <c r="B64" s="317">
        <v>2</v>
      </c>
      <c r="C64" s="318"/>
      <c r="D64" s="319" t="s">
        <v>1241</v>
      </c>
      <c r="E64" s="320">
        <v>2365000</v>
      </c>
      <c r="F64" s="321" t="s">
        <v>1659</v>
      </c>
      <c r="G64" s="322">
        <v>1</v>
      </c>
      <c r="H64" s="323">
        <v>1</v>
      </c>
      <c r="I64" s="323">
        <v>1</v>
      </c>
      <c r="J64" s="323">
        <v>0</v>
      </c>
      <c r="K64" s="323">
        <v>0</v>
      </c>
      <c r="L64" s="322">
        <v>1</v>
      </c>
      <c r="M64" s="323">
        <v>1</v>
      </c>
      <c r="N64" s="324">
        <v>1</v>
      </c>
      <c r="O64" s="322">
        <v>0</v>
      </c>
      <c r="P64" s="323">
        <v>1</v>
      </c>
      <c r="Q64" s="325">
        <v>1</v>
      </c>
      <c r="R64" s="326">
        <v>1</v>
      </c>
      <c r="S64" s="325">
        <v>1</v>
      </c>
      <c r="T64" s="327">
        <v>1</v>
      </c>
      <c r="U64" s="328" t="s">
        <v>1351</v>
      </c>
      <c r="V64" s="329" t="str">
        <f t="shared" si="5"/>
        <v>ü</v>
      </c>
      <c r="W64" s="329" t="str">
        <f t="shared" si="6"/>
        <v/>
      </c>
      <c r="X64" s="329" t="str">
        <f t="shared" si="7"/>
        <v/>
      </c>
      <c r="Y64" s="329" t="str">
        <f t="shared" si="8"/>
        <v/>
      </c>
    </row>
    <row r="65" spans="1:25" ht="25.5" customHeight="1">
      <c r="A65" s="316">
        <f t="shared" si="9"/>
        <v>58</v>
      </c>
      <c r="B65" s="317">
        <v>2</v>
      </c>
      <c r="C65" s="318"/>
      <c r="D65" s="319" t="s">
        <v>1242</v>
      </c>
      <c r="E65" s="320">
        <v>8700000</v>
      </c>
      <c r="F65" s="321" t="s">
        <v>1659</v>
      </c>
      <c r="G65" s="322">
        <v>1</v>
      </c>
      <c r="H65" s="323">
        <v>1</v>
      </c>
      <c r="I65" s="323">
        <v>1</v>
      </c>
      <c r="J65" s="323">
        <v>0</v>
      </c>
      <c r="K65" s="323">
        <v>0</v>
      </c>
      <c r="L65" s="322">
        <v>1</v>
      </c>
      <c r="M65" s="323">
        <v>1</v>
      </c>
      <c r="N65" s="324">
        <v>1</v>
      </c>
      <c r="O65" s="322">
        <v>0</v>
      </c>
      <c r="P65" s="323">
        <v>1</v>
      </c>
      <c r="Q65" s="325">
        <v>1</v>
      </c>
      <c r="R65" s="326">
        <v>1</v>
      </c>
      <c r="S65" s="325">
        <v>1</v>
      </c>
      <c r="T65" s="327">
        <v>1</v>
      </c>
      <c r="U65" s="328" t="s">
        <v>1351</v>
      </c>
      <c r="V65" s="329" t="str">
        <f t="shared" si="5"/>
        <v>ü</v>
      </c>
      <c r="W65" s="329" t="str">
        <f t="shared" si="6"/>
        <v/>
      </c>
      <c r="X65" s="329" t="str">
        <f t="shared" si="7"/>
        <v/>
      </c>
      <c r="Y65" s="329" t="str">
        <f t="shared" si="8"/>
        <v/>
      </c>
    </row>
    <row r="66" spans="1:25" ht="25.5" customHeight="1">
      <c r="A66" s="316">
        <f t="shared" si="9"/>
        <v>59</v>
      </c>
      <c r="B66" s="317">
        <v>2</v>
      </c>
      <c r="C66" s="318"/>
      <c r="D66" s="319" t="s">
        <v>1243</v>
      </c>
      <c r="E66" s="320">
        <v>14568900</v>
      </c>
      <c r="F66" s="321" t="s">
        <v>1657</v>
      </c>
      <c r="G66" s="322">
        <v>1</v>
      </c>
      <c r="H66" s="323">
        <v>1</v>
      </c>
      <c r="I66" s="323">
        <v>0</v>
      </c>
      <c r="J66" s="323">
        <v>0</v>
      </c>
      <c r="K66" s="323">
        <v>0</v>
      </c>
      <c r="L66" s="322">
        <v>1</v>
      </c>
      <c r="M66" s="323">
        <v>1</v>
      </c>
      <c r="N66" s="324">
        <v>1</v>
      </c>
      <c r="O66" s="322">
        <v>0</v>
      </c>
      <c r="P66" s="323">
        <v>1</v>
      </c>
      <c r="Q66" s="325">
        <v>1</v>
      </c>
      <c r="R66" s="326">
        <v>1</v>
      </c>
      <c r="S66" s="325">
        <v>1</v>
      </c>
      <c r="T66" s="327">
        <v>1</v>
      </c>
      <c r="U66" s="342" t="s">
        <v>184</v>
      </c>
      <c r="V66" s="329" t="str">
        <f t="shared" si="5"/>
        <v/>
      </c>
      <c r="W66" s="329" t="str">
        <f t="shared" si="6"/>
        <v>ü</v>
      </c>
      <c r="X66" s="329" t="str">
        <f t="shared" si="7"/>
        <v/>
      </c>
      <c r="Y66" s="329" t="str">
        <f t="shared" si="8"/>
        <v/>
      </c>
    </row>
    <row r="67" spans="1:25" ht="25.5" customHeight="1">
      <c r="A67" s="316">
        <f t="shared" si="9"/>
        <v>60</v>
      </c>
      <c r="B67" s="317">
        <v>2</v>
      </c>
      <c r="C67" s="318"/>
      <c r="D67" s="319" t="s">
        <v>1244</v>
      </c>
      <c r="E67" s="320">
        <v>2000000</v>
      </c>
      <c r="F67" s="321" t="s">
        <v>1658</v>
      </c>
      <c r="G67" s="322">
        <v>1</v>
      </c>
      <c r="H67" s="323">
        <v>0</v>
      </c>
      <c r="I67" s="323">
        <v>0</v>
      </c>
      <c r="J67" s="323">
        <v>0</v>
      </c>
      <c r="K67" s="324">
        <v>0</v>
      </c>
      <c r="L67" s="322">
        <v>1</v>
      </c>
      <c r="M67" s="323">
        <v>1</v>
      </c>
      <c r="N67" s="324">
        <v>1</v>
      </c>
      <c r="O67" s="322">
        <v>0</v>
      </c>
      <c r="P67" s="323">
        <v>1</v>
      </c>
      <c r="Q67" s="324">
        <v>1</v>
      </c>
      <c r="R67" s="322">
        <v>0</v>
      </c>
      <c r="S67" s="325">
        <v>0</v>
      </c>
      <c r="T67" s="321">
        <v>0</v>
      </c>
      <c r="U67" s="328" t="s">
        <v>1249</v>
      </c>
      <c r="V67" s="329" t="str">
        <f t="shared" si="5"/>
        <v/>
      </c>
      <c r="W67" s="329" t="str">
        <f t="shared" si="6"/>
        <v/>
      </c>
      <c r="X67" s="329" t="str">
        <f t="shared" si="7"/>
        <v/>
      </c>
      <c r="Y67" s="329" t="str">
        <f t="shared" si="8"/>
        <v>ü</v>
      </c>
    </row>
    <row r="68" spans="1:25" ht="25.5" customHeight="1">
      <c r="A68" s="316">
        <f t="shared" si="9"/>
        <v>61</v>
      </c>
      <c r="B68" s="317">
        <v>2</v>
      </c>
      <c r="C68" s="318"/>
      <c r="D68" s="319" t="s">
        <v>1245</v>
      </c>
      <c r="E68" s="320">
        <v>7700000</v>
      </c>
      <c r="F68" s="321" t="s">
        <v>1659</v>
      </c>
      <c r="G68" s="322">
        <v>1</v>
      </c>
      <c r="H68" s="323">
        <v>1</v>
      </c>
      <c r="I68" s="323">
        <v>0</v>
      </c>
      <c r="J68" s="323">
        <v>0</v>
      </c>
      <c r="K68" s="323">
        <v>0</v>
      </c>
      <c r="L68" s="322">
        <v>1</v>
      </c>
      <c r="M68" s="323">
        <v>1</v>
      </c>
      <c r="N68" s="324">
        <v>1</v>
      </c>
      <c r="O68" s="322">
        <v>0</v>
      </c>
      <c r="P68" s="323">
        <v>1</v>
      </c>
      <c r="Q68" s="325">
        <v>1</v>
      </c>
      <c r="R68" s="326">
        <v>1</v>
      </c>
      <c r="S68" s="325">
        <v>1</v>
      </c>
      <c r="T68" s="327">
        <v>1</v>
      </c>
      <c r="U68" s="328" t="s">
        <v>1351</v>
      </c>
      <c r="V68" s="329" t="str">
        <f t="shared" si="5"/>
        <v>ü</v>
      </c>
      <c r="W68" s="329" t="str">
        <f t="shared" si="6"/>
        <v/>
      </c>
      <c r="X68" s="329" t="str">
        <f t="shared" si="7"/>
        <v/>
      </c>
      <c r="Y68" s="329" t="str">
        <f t="shared" si="8"/>
        <v/>
      </c>
    </row>
    <row r="69" spans="1:25" ht="25.5" customHeight="1">
      <c r="A69" s="316">
        <f t="shared" si="9"/>
        <v>62</v>
      </c>
      <c r="B69" s="317">
        <v>2</v>
      </c>
      <c r="C69" s="318"/>
      <c r="D69" s="331" t="s">
        <v>1246</v>
      </c>
      <c r="E69" s="320">
        <v>5000000</v>
      </c>
      <c r="F69" s="321" t="s">
        <v>1658</v>
      </c>
      <c r="G69" s="322">
        <v>1</v>
      </c>
      <c r="H69" s="323">
        <v>1</v>
      </c>
      <c r="I69" s="323">
        <v>0</v>
      </c>
      <c r="J69" s="323">
        <v>0</v>
      </c>
      <c r="K69" s="324">
        <v>0</v>
      </c>
      <c r="L69" s="322">
        <v>1</v>
      </c>
      <c r="M69" s="323">
        <v>1</v>
      </c>
      <c r="N69" s="324">
        <v>1</v>
      </c>
      <c r="O69" s="322">
        <v>0</v>
      </c>
      <c r="P69" s="323">
        <v>0</v>
      </c>
      <c r="Q69" s="324">
        <v>1</v>
      </c>
      <c r="R69" s="322">
        <v>0</v>
      </c>
      <c r="S69" s="325">
        <v>0</v>
      </c>
      <c r="T69" s="324">
        <v>0</v>
      </c>
      <c r="U69" s="328" t="s">
        <v>1250</v>
      </c>
      <c r="V69" s="329" t="str">
        <f t="shared" si="5"/>
        <v/>
      </c>
      <c r="W69" s="329" t="str">
        <f t="shared" si="6"/>
        <v/>
      </c>
      <c r="X69" s="329" t="str">
        <f t="shared" si="7"/>
        <v/>
      </c>
      <c r="Y69" s="329" t="str">
        <f t="shared" si="8"/>
        <v>ü</v>
      </c>
    </row>
    <row r="70" spans="1:25" ht="42.75">
      <c r="A70" s="316">
        <f t="shared" si="9"/>
        <v>63</v>
      </c>
      <c r="B70" s="317">
        <v>3</v>
      </c>
      <c r="C70" s="318" t="s">
        <v>1287</v>
      </c>
      <c r="D70" s="331" t="s">
        <v>1251</v>
      </c>
      <c r="E70" s="320">
        <v>1276000</v>
      </c>
      <c r="F70" s="321" t="s">
        <v>1659</v>
      </c>
      <c r="G70" s="322">
        <v>1</v>
      </c>
      <c r="H70" s="323">
        <v>1</v>
      </c>
      <c r="I70" s="323">
        <v>0</v>
      </c>
      <c r="J70" s="323">
        <v>0</v>
      </c>
      <c r="K70" s="323">
        <v>0</v>
      </c>
      <c r="L70" s="322">
        <v>1</v>
      </c>
      <c r="M70" s="323">
        <v>1</v>
      </c>
      <c r="N70" s="324">
        <v>1</v>
      </c>
      <c r="O70" s="322">
        <v>0</v>
      </c>
      <c r="P70" s="323">
        <v>1</v>
      </c>
      <c r="Q70" s="325">
        <v>1</v>
      </c>
      <c r="R70" s="326">
        <v>1</v>
      </c>
      <c r="S70" s="325">
        <v>1</v>
      </c>
      <c r="T70" s="327">
        <v>1</v>
      </c>
      <c r="U70" s="328" t="s">
        <v>1356</v>
      </c>
      <c r="V70" s="329" t="str">
        <f t="shared" si="5"/>
        <v>ü</v>
      </c>
      <c r="W70" s="329" t="str">
        <f t="shared" si="6"/>
        <v/>
      </c>
      <c r="X70" s="329" t="str">
        <f t="shared" si="7"/>
        <v/>
      </c>
      <c r="Y70" s="329" t="str">
        <f t="shared" si="8"/>
        <v/>
      </c>
    </row>
    <row r="71" spans="1:25" ht="42.75">
      <c r="A71" s="316">
        <f t="shared" si="9"/>
        <v>64</v>
      </c>
      <c r="B71" s="317">
        <v>3</v>
      </c>
      <c r="C71" s="318"/>
      <c r="D71" s="319" t="s">
        <v>1252</v>
      </c>
      <c r="E71" s="320">
        <v>8300000</v>
      </c>
      <c r="F71" s="321" t="s">
        <v>1659</v>
      </c>
      <c r="G71" s="322">
        <v>1</v>
      </c>
      <c r="H71" s="323">
        <v>1</v>
      </c>
      <c r="I71" s="323">
        <v>1</v>
      </c>
      <c r="J71" s="323">
        <v>0</v>
      </c>
      <c r="K71" s="323">
        <v>0</v>
      </c>
      <c r="L71" s="322">
        <v>1</v>
      </c>
      <c r="M71" s="323">
        <v>1</v>
      </c>
      <c r="N71" s="324">
        <v>1</v>
      </c>
      <c r="O71" s="322">
        <v>0</v>
      </c>
      <c r="P71" s="323">
        <v>1</v>
      </c>
      <c r="Q71" s="325">
        <v>1</v>
      </c>
      <c r="R71" s="326">
        <v>1</v>
      </c>
      <c r="S71" s="325">
        <v>1</v>
      </c>
      <c r="T71" s="327">
        <v>1</v>
      </c>
      <c r="U71" s="330" t="s">
        <v>1357</v>
      </c>
      <c r="V71" s="329" t="str">
        <f t="shared" si="5"/>
        <v>ü</v>
      </c>
      <c r="W71" s="329" t="str">
        <f t="shared" si="6"/>
        <v/>
      </c>
      <c r="X71" s="329" t="str">
        <f t="shared" si="7"/>
        <v/>
      </c>
      <c r="Y71" s="329" t="str">
        <f t="shared" si="8"/>
        <v/>
      </c>
    </row>
    <row r="72" spans="1:25" ht="25.5" customHeight="1">
      <c r="A72" s="316">
        <f t="shared" si="9"/>
        <v>65</v>
      </c>
      <c r="B72" s="317">
        <v>3</v>
      </c>
      <c r="C72" s="318"/>
      <c r="D72" s="319" t="s">
        <v>1253</v>
      </c>
      <c r="E72" s="320">
        <v>2500000</v>
      </c>
      <c r="F72" s="321" t="s">
        <v>1659</v>
      </c>
      <c r="G72" s="322">
        <v>1</v>
      </c>
      <c r="H72" s="323">
        <v>1</v>
      </c>
      <c r="I72" s="323">
        <v>0</v>
      </c>
      <c r="J72" s="323">
        <v>0</v>
      </c>
      <c r="K72" s="323">
        <v>0</v>
      </c>
      <c r="L72" s="322">
        <v>1</v>
      </c>
      <c r="M72" s="323">
        <v>1</v>
      </c>
      <c r="N72" s="324">
        <v>1</v>
      </c>
      <c r="O72" s="322">
        <v>0</v>
      </c>
      <c r="P72" s="323">
        <v>1</v>
      </c>
      <c r="Q72" s="325">
        <v>1</v>
      </c>
      <c r="R72" s="326">
        <v>1</v>
      </c>
      <c r="S72" s="325">
        <v>1</v>
      </c>
      <c r="T72" s="327">
        <v>1</v>
      </c>
      <c r="U72" s="328" t="s">
        <v>1358</v>
      </c>
      <c r="V72" s="329" t="str">
        <f t="shared" ref="V72:V103" si="10">IF($F72="Y",$Z$4,"")</f>
        <v>ü</v>
      </c>
      <c r="W72" s="329" t="str">
        <f t="shared" ref="W72:W103" si="11">IF(F72="F",$Z$4,"")</f>
        <v/>
      </c>
      <c r="X72" s="329" t="str">
        <f t="shared" ref="X72:X103" si="12">IF(F72="L",$Z$4,"")</f>
        <v/>
      </c>
      <c r="Y72" s="329" t="str">
        <f t="shared" ref="Y72:Y103" si="13">IF(F72="N",$Z$4,"")</f>
        <v/>
      </c>
    </row>
    <row r="73" spans="1:25" ht="25.5" customHeight="1">
      <c r="A73" s="316">
        <f t="shared" ref="A73:A104" si="14">A72+1</f>
        <v>66</v>
      </c>
      <c r="B73" s="317">
        <v>3</v>
      </c>
      <c r="C73" s="318"/>
      <c r="D73" s="319" t="s">
        <v>1254</v>
      </c>
      <c r="E73" s="320">
        <v>6400000</v>
      </c>
      <c r="F73" s="321" t="s">
        <v>1658</v>
      </c>
      <c r="G73" s="322">
        <v>1</v>
      </c>
      <c r="H73" s="323">
        <v>0</v>
      </c>
      <c r="I73" s="323">
        <v>0</v>
      </c>
      <c r="J73" s="323">
        <v>0</v>
      </c>
      <c r="K73" s="324">
        <v>0</v>
      </c>
      <c r="L73" s="322">
        <v>1</v>
      </c>
      <c r="M73" s="323">
        <v>1</v>
      </c>
      <c r="N73" s="324">
        <v>1</v>
      </c>
      <c r="O73" s="322">
        <v>0</v>
      </c>
      <c r="P73" s="323">
        <v>1</v>
      </c>
      <c r="Q73" s="324">
        <v>1</v>
      </c>
      <c r="R73" s="322">
        <v>0</v>
      </c>
      <c r="S73" s="325">
        <v>0</v>
      </c>
      <c r="T73" s="321">
        <v>0</v>
      </c>
      <c r="U73" s="328" t="s">
        <v>1655</v>
      </c>
      <c r="V73" s="329" t="str">
        <f t="shared" si="10"/>
        <v/>
      </c>
      <c r="W73" s="329" t="str">
        <f t="shared" si="11"/>
        <v/>
      </c>
      <c r="X73" s="329" t="str">
        <f t="shared" si="12"/>
        <v/>
      </c>
      <c r="Y73" s="329" t="str">
        <f t="shared" si="13"/>
        <v>ü</v>
      </c>
    </row>
    <row r="74" spans="1:25" ht="28.5">
      <c r="A74" s="316">
        <f t="shared" si="14"/>
        <v>67</v>
      </c>
      <c r="B74" s="317">
        <v>3</v>
      </c>
      <c r="C74" s="318"/>
      <c r="D74" s="319" t="s">
        <v>1255</v>
      </c>
      <c r="E74" s="320">
        <v>1225000</v>
      </c>
      <c r="F74" s="321" t="s">
        <v>1659</v>
      </c>
      <c r="G74" s="322">
        <v>1</v>
      </c>
      <c r="H74" s="323">
        <v>1</v>
      </c>
      <c r="I74" s="323">
        <v>1</v>
      </c>
      <c r="J74" s="323">
        <v>0</v>
      </c>
      <c r="K74" s="323">
        <v>0</v>
      </c>
      <c r="L74" s="322">
        <v>1</v>
      </c>
      <c r="M74" s="323">
        <v>1</v>
      </c>
      <c r="N74" s="324">
        <v>1</v>
      </c>
      <c r="O74" s="322">
        <v>0</v>
      </c>
      <c r="P74" s="323">
        <v>1</v>
      </c>
      <c r="Q74" s="325">
        <v>1</v>
      </c>
      <c r="R74" s="326">
        <v>1</v>
      </c>
      <c r="S74" s="325">
        <v>1</v>
      </c>
      <c r="T74" s="327">
        <v>1</v>
      </c>
      <c r="U74" s="330" t="s">
        <v>1361</v>
      </c>
      <c r="V74" s="329" t="str">
        <f t="shared" si="10"/>
        <v>ü</v>
      </c>
      <c r="W74" s="329" t="str">
        <f t="shared" si="11"/>
        <v/>
      </c>
      <c r="X74" s="329" t="str">
        <f t="shared" si="12"/>
        <v/>
      </c>
      <c r="Y74" s="329" t="str">
        <f t="shared" si="13"/>
        <v/>
      </c>
    </row>
    <row r="75" spans="1:25" ht="25.5" customHeight="1">
      <c r="A75" s="316">
        <f t="shared" si="14"/>
        <v>68</v>
      </c>
      <c r="B75" s="317">
        <v>3</v>
      </c>
      <c r="C75" s="318"/>
      <c r="D75" s="319" t="s">
        <v>1256</v>
      </c>
      <c r="E75" s="320">
        <v>1440000</v>
      </c>
      <c r="F75" s="321" t="s">
        <v>1659</v>
      </c>
      <c r="G75" s="322">
        <v>1</v>
      </c>
      <c r="H75" s="323">
        <v>1</v>
      </c>
      <c r="I75" s="323">
        <v>1</v>
      </c>
      <c r="J75" s="323">
        <v>0</v>
      </c>
      <c r="K75" s="323">
        <v>0</v>
      </c>
      <c r="L75" s="322">
        <v>1</v>
      </c>
      <c r="M75" s="323">
        <v>1</v>
      </c>
      <c r="N75" s="324">
        <v>1</v>
      </c>
      <c r="O75" s="322">
        <v>0</v>
      </c>
      <c r="P75" s="323">
        <v>1</v>
      </c>
      <c r="Q75" s="325">
        <v>1</v>
      </c>
      <c r="R75" s="326">
        <v>1</v>
      </c>
      <c r="S75" s="325">
        <v>1</v>
      </c>
      <c r="T75" s="327">
        <v>1</v>
      </c>
      <c r="U75" s="330" t="s">
        <v>1361</v>
      </c>
      <c r="V75" s="329" t="str">
        <f t="shared" si="10"/>
        <v>ü</v>
      </c>
      <c r="W75" s="329" t="str">
        <f t="shared" si="11"/>
        <v/>
      </c>
      <c r="X75" s="329" t="str">
        <f t="shared" si="12"/>
        <v/>
      </c>
      <c r="Y75" s="329" t="str">
        <f t="shared" si="13"/>
        <v/>
      </c>
    </row>
    <row r="76" spans="1:25" ht="28.5">
      <c r="A76" s="316">
        <f t="shared" si="14"/>
        <v>69</v>
      </c>
      <c r="B76" s="317">
        <v>3</v>
      </c>
      <c r="C76" s="318"/>
      <c r="D76" s="319" t="s">
        <v>176</v>
      </c>
      <c r="E76" s="320">
        <v>800000</v>
      </c>
      <c r="F76" s="321" t="s">
        <v>1659</v>
      </c>
      <c r="G76" s="322">
        <v>1</v>
      </c>
      <c r="H76" s="323">
        <v>1</v>
      </c>
      <c r="I76" s="323">
        <v>1</v>
      </c>
      <c r="J76" s="323">
        <v>0</v>
      </c>
      <c r="K76" s="323">
        <v>0</v>
      </c>
      <c r="L76" s="322">
        <v>1</v>
      </c>
      <c r="M76" s="323">
        <v>1</v>
      </c>
      <c r="N76" s="324">
        <v>1</v>
      </c>
      <c r="O76" s="322">
        <v>0</v>
      </c>
      <c r="P76" s="323">
        <v>1</v>
      </c>
      <c r="Q76" s="325">
        <v>1</v>
      </c>
      <c r="R76" s="326">
        <v>1</v>
      </c>
      <c r="S76" s="325">
        <v>1</v>
      </c>
      <c r="T76" s="327">
        <v>1</v>
      </c>
      <c r="U76" s="330" t="s">
        <v>1361</v>
      </c>
      <c r="V76" s="329" t="str">
        <f t="shared" si="10"/>
        <v>ü</v>
      </c>
      <c r="W76" s="329" t="str">
        <f t="shared" si="11"/>
        <v/>
      </c>
      <c r="X76" s="329" t="str">
        <f t="shared" si="12"/>
        <v/>
      </c>
      <c r="Y76" s="329" t="str">
        <f t="shared" si="13"/>
        <v/>
      </c>
    </row>
    <row r="77" spans="1:25" ht="25.5" customHeight="1">
      <c r="A77" s="316">
        <f t="shared" si="14"/>
        <v>70</v>
      </c>
      <c r="B77" s="317">
        <v>3</v>
      </c>
      <c r="C77" s="318"/>
      <c r="D77" s="319" t="s">
        <v>1257</v>
      </c>
      <c r="E77" s="320">
        <v>950000</v>
      </c>
      <c r="F77" s="321" t="s">
        <v>1659</v>
      </c>
      <c r="G77" s="322">
        <v>1</v>
      </c>
      <c r="H77" s="323">
        <v>1</v>
      </c>
      <c r="I77" s="323">
        <v>1</v>
      </c>
      <c r="J77" s="323">
        <v>0</v>
      </c>
      <c r="K77" s="323">
        <v>0</v>
      </c>
      <c r="L77" s="322">
        <v>1</v>
      </c>
      <c r="M77" s="323">
        <v>1</v>
      </c>
      <c r="N77" s="324">
        <v>1</v>
      </c>
      <c r="O77" s="322">
        <v>0</v>
      </c>
      <c r="P77" s="323">
        <v>1</v>
      </c>
      <c r="Q77" s="325">
        <v>1</v>
      </c>
      <c r="R77" s="326">
        <v>1</v>
      </c>
      <c r="S77" s="325">
        <v>1</v>
      </c>
      <c r="T77" s="327">
        <v>1</v>
      </c>
      <c r="U77" s="330" t="s">
        <v>1361</v>
      </c>
      <c r="V77" s="329" t="str">
        <f t="shared" si="10"/>
        <v>ü</v>
      </c>
      <c r="W77" s="329" t="str">
        <f t="shared" si="11"/>
        <v/>
      </c>
      <c r="X77" s="329" t="str">
        <f t="shared" si="12"/>
        <v/>
      </c>
      <c r="Y77" s="329" t="str">
        <f t="shared" si="13"/>
        <v/>
      </c>
    </row>
    <row r="78" spans="1:25" ht="25.5" customHeight="1">
      <c r="A78" s="316">
        <f t="shared" si="14"/>
        <v>71</v>
      </c>
      <c r="B78" s="317">
        <v>3</v>
      </c>
      <c r="C78" s="318"/>
      <c r="D78" s="319" t="s">
        <v>1258</v>
      </c>
      <c r="E78" s="320">
        <v>2041100</v>
      </c>
      <c r="F78" s="321" t="s">
        <v>1659</v>
      </c>
      <c r="G78" s="322">
        <v>1</v>
      </c>
      <c r="H78" s="323">
        <v>1</v>
      </c>
      <c r="I78" s="323">
        <v>1</v>
      </c>
      <c r="J78" s="323">
        <v>0</v>
      </c>
      <c r="K78" s="323">
        <v>0</v>
      </c>
      <c r="L78" s="322">
        <v>1</v>
      </c>
      <c r="M78" s="323">
        <v>1</v>
      </c>
      <c r="N78" s="324">
        <v>1</v>
      </c>
      <c r="O78" s="322">
        <v>0</v>
      </c>
      <c r="P78" s="323">
        <v>1</v>
      </c>
      <c r="Q78" s="325">
        <v>1</v>
      </c>
      <c r="R78" s="326">
        <v>1</v>
      </c>
      <c r="S78" s="325">
        <v>1</v>
      </c>
      <c r="T78" s="327">
        <v>1</v>
      </c>
      <c r="U78" s="330" t="s">
        <v>1361</v>
      </c>
      <c r="V78" s="329" t="str">
        <f t="shared" si="10"/>
        <v>ü</v>
      </c>
      <c r="W78" s="329" t="str">
        <f t="shared" si="11"/>
        <v/>
      </c>
      <c r="X78" s="329" t="str">
        <f t="shared" si="12"/>
        <v/>
      </c>
      <c r="Y78" s="329" t="str">
        <f t="shared" si="13"/>
        <v/>
      </c>
    </row>
    <row r="79" spans="1:25" ht="25.5" customHeight="1">
      <c r="A79" s="316">
        <f t="shared" si="14"/>
        <v>72</v>
      </c>
      <c r="B79" s="317">
        <v>3</v>
      </c>
      <c r="C79" s="318"/>
      <c r="D79" s="332" t="s">
        <v>1259</v>
      </c>
      <c r="E79" s="333">
        <v>9500000</v>
      </c>
      <c r="F79" s="334" t="s">
        <v>1658</v>
      </c>
      <c r="G79" s="335">
        <v>0</v>
      </c>
      <c r="H79" s="336">
        <v>0</v>
      </c>
      <c r="I79" s="336">
        <v>0</v>
      </c>
      <c r="J79" s="336">
        <v>0</v>
      </c>
      <c r="K79" s="337">
        <v>0</v>
      </c>
      <c r="L79" s="335">
        <v>0</v>
      </c>
      <c r="M79" s="336">
        <v>0</v>
      </c>
      <c r="N79" s="337">
        <v>0</v>
      </c>
      <c r="O79" s="335">
        <v>0</v>
      </c>
      <c r="P79" s="343">
        <v>0</v>
      </c>
      <c r="Q79" s="337">
        <v>0</v>
      </c>
      <c r="R79" s="335">
        <v>0</v>
      </c>
      <c r="S79" s="337">
        <v>0</v>
      </c>
      <c r="T79" s="337">
        <v>0</v>
      </c>
      <c r="U79" s="340" t="s">
        <v>1248</v>
      </c>
      <c r="V79" s="329" t="str">
        <f t="shared" si="10"/>
        <v/>
      </c>
      <c r="W79" s="329" t="str">
        <f t="shared" si="11"/>
        <v/>
      </c>
      <c r="X79" s="329" t="str">
        <f t="shared" si="12"/>
        <v/>
      </c>
      <c r="Y79" s="329" t="str">
        <f t="shared" si="13"/>
        <v>ü</v>
      </c>
    </row>
    <row r="80" spans="1:25" ht="28.5">
      <c r="A80" s="316">
        <f t="shared" si="14"/>
        <v>73</v>
      </c>
      <c r="B80" s="317">
        <v>3</v>
      </c>
      <c r="C80" s="318"/>
      <c r="D80" s="319" t="s">
        <v>177</v>
      </c>
      <c r="E80" s="320">
        <v>1532000</v>
      </c>
      <c r="F80" s="321" t="s">
        <v>1658</v>
      </c>
      <c r="G80" s="322">
        <v>1</v>
      </c>
      <c r="H80" s="323">
        <v>0</v>
      </c>
      <c r="I80" s="323">
        <v>0</v>
      </c>
      <c r="J80" s="323">
        <v>0</v>
      </c>
      <c r="K80" s="324">
        <v>0</v>
      </c>
      <c r="L80" s="322">
        <v>1</v>
      </c>
      <c r="M80" s="323">
        <v>1</v>
      </c>
      <c r="N80" s="324">
        <v>1</v>
      </c>
      <c r="O80" s="322">
        <v>0</v>
      </c>
      <c r="P80" s="323">
        <v>1</v>
      </c>
      <c r="Q80" s="324">
        <v>1</v>
      </c>
      <c r="R80" s="322">
        <v>0</v>
      </c>
      <c r="S80" s="325">
        <v>0</v>
      </c>
      <c r="T80" s="321">
        <v>0</v>
      </c>
      <c r="U80" s="328" t="s">
        <v>178</v>
      </c>
      <c r="V80" s="329" t="str">
        <f t="shared" si="10"/>
        <v/>
      </c>
      <c r="W80" s="329" t="str">
        <f t="shared" si="11"/>
        <v/>
      </c>
      <c r="X80" s="329" t="str">
        <f t="shared" si="12"/>
        <v/>
      </c>
      <c r="Y80" s="329" t="str">
        <f t="shared" si="13"/>
        <v>ü</v>
      </c>
    </row>
    <row r="81" spans="1:25" ht="25.5" customHeight="1">
      <c r="A81" s="316">
        <f t="shared" si="14"/>
        <v>74</v>
      </c>
      <c r="B81" s="317">
        <v>3</v>
      </c>
      <c r="C81" s="318"/>
      <c r="D81" s="319" t="s">
        <v>1260</v>
      </c>
      <c r="E81" s="320">
        <v>840000</v>
      </c>
      <c r="F81" s="321" t="s">
        <v>1658</v>
      </c>
      <c r="G81" s="322">
        <v>1</v>
      </c>
      <c r="H81" s="323">
        <v>0</v>
      </c>
      <c r="I81" s="323">
        <v>0</v>
      </c>
      <c r="J81" s="323">
        <v>0</v>
      </c>
      <c r="K81" s="324">
        <v>0</v>
      </c>
      <c r="L81" s="322">
        <v>1</v>
      </c>
      <c r="M81" s="323">
        <v>1</v>
      </c>
      <c r="N81" s="324">
        <v>1</v>
      </c>
      <c r="O81" s="322">
        <v>0</v>
      </c>
      <c r="P81" s="323">
        <v>1</v>
      </c>
      <c r="Q81" s="324">
        <v>1</v>
      </c>
      <c r="R81" s="322">
        <v>0</v>
      </c>
      <c r="S81" s="325">
        <v>0</v>
      </c>
      <c r="T81" s="321">
        <v>0</v>
      </c>
      <c r="U81" s="328" t="s">
        <v>178</v>
      </c>
      <c r="V81" s="329" t="str">
        <f t="shared" si="10"/>
        <v/>
      </c>
      <c r="W81" s="329" t="str">
        <f t="shared" si="11"/>
        <v/>
      </c>
      <c r="X81" s="329" t="str">
        <f t="shared" si="12"/>
        <v/>
      </c>
      <c r="Y81" s="329" t="str">
        <f t="shared" si="13"/>
        <v>ü</v>
      </c>
    </row>
    <row r="82" spans="1:25" ht="25.5" customHeight="1">
      <c r="A82" s="316">
        <f t="shared" si="14"/>
        <v>75</v>
      </c>
      <c r="B82" s="317">
        <v>3</v>
      </c>
      <c r="C82" s="318"/>
      <c r="D82" s="319" t="s">
        <v>1261</v>
      </c>
      <c r="E82" s="320">
        <v>400000</v>
      </c>
      <c r="F82" s="321" t="s">
        <v>1658</v>
      </c>
      <c r="G82" s="322">
        <v>1</v>
      </c>
      <c r="H82" s="323">
        <v>1</v>
      </c>
      <c r="I82" s="323">
        <v>0</v>
      </c>
      <c r="J82" s="323">
        <v>0</v>
      </c>
      <c r="K82" s="324">
        <v>0</v>
      </c>
      <c r="L82" s="322">
        <v>1</v>
      </c>
      <c r="M82" s="323">
        <v>1</v>
      </c>
      <c r="N82" s="324">
        <v>1</v>
      </c>
      <c r="O82" s="322">
        <v>0</v>
      </c>
      <c r="P82" s="323">
        <v>0</v>
      </c>
      <c r="Q82" s="324">
        <v>1</v>
      </c>
      <c r="R82" s="322">
        <v>0</v>
      </c>
      <c r="S82" s="325">
        <v>0</v>
      </c>
      <c r="T82" s="324">
        <v>0</v>
      </c>
      <c r="U82" s="328" t="s">
        <v>1250</v>
      </c>
      <c r="V82" s="329" t="str">
        <f t="shared" si="10"/>
        <v/>
      </c>
      <c r="W82" s="329" t="str">
        <f t="shared" si="11"/>
        <v/>
      </c>
      <c r="X82" s="329" t="str">
        <f t="shared" si="12"/>
        <v/>
      </c>
      <c r="Y82" s="329" t="str">
        <f t="shared" si="13"/>
        <v>ü</v>
      </c>
    </row>
    <row r="83" spans="1:25" ht="25.5" customHeight="1">
      <c r="A83" s="316">
        <f t="shared" si="14"/>
        <v>76</v>
      </c>
      <c r="B83" s="317">
        <v>3</v>
      </c>
      <c r="C83" s="318"/>
      <c r="D83" s="319" t="s">
        <v>179</v>
      </c>
      <c r="E83" s="320">
        <v>1000000</v>
      </c>
      <c r="F83" s="321" t="s">
        <v>1658</v>
      </c>
      <c r="G83" s="322">
        <v>1</v>
      </c>
      <c r="H83" s="323">
        <v>0</v>
      </c>
      <c r="I83" s="323">
        <v>0</v>
      </c>
      <c r="J83" s="323">
        <v>0</v>
      </c>
      <c r="K83" s="324">
        <v>0</v>
      </c>
      <c r="L83" s="322">
        <v>1</v>
      </c>
      <c r="M83" s="323">
        <v>1</v>
      </c>
      <c r="N83" s="324">
        <v>1</v>
      </c>
      <c r="O83" s="322">
        <v>0</v>
      </c>
      <c r="P83" s="323">
        <v>1</v>
      </c>
      <c r="Q83" s="324">
        <v>1</v>
      </c>
      <c r="R83" s="322">
        <v>0</v>
      </c>
      <c r="S83" s="325">
        <v>0</v>
      </c>
      <c r="T83" s="321">
        <v>0</v>
      </c>
      <c r="U83" s="328" t="s">
        <v>178</v>
      </c>
      <c r="V83" s="329" t="str">
        <f t="shared" si="10"/>
        <v/>
      </c>
      <c r="W83" s="329" t="str">
        <f t="shared" si="11"/>
        <v/>
      </c>
      <c r="X83" s="329" t="str">
        <f t="shared" si="12"/>
        <v/>
      </c>
      <c r="Y83" s="329" t="str">
        <f t="shared" si="13"/>
        <v>ü</v>
      </c>
    </row>
    <row r="84" spans="1:25" ht="25.5" customHeight="1">
      <c r="A84" s="316">
        <f t="shared" si="14"/>
        <v>77</v>
      </c>
      <c r="B84" s="317">
        <v>3</v>
      </c>
      <c r="C84" s="318"/>
      <c r="D84" s="319" t="s">
        <v>154</v>
      </c>
      <c r="E84" s="320">
        <v>2500000</v>
      </c>
      <c r="F84" s="321" t="s">
        <v>1659</v>
      </c>
      <c r="G84" s="322">
        <v>1</v>
      </c>
      <c r="H84" s="323">
        <v>1</v>
      </c>
      <c r="I84" s="323">
        <v>1</v>
      </c>
      <c r="J84" s="323">
        <v>0</v>
      </c>
      <c r="K84" s="323">
        <v>0</v>
      </c>
      <c r="L84" s="322">
        <v>1</v>
      </c>
      <c r="M84" s="323">
        <v>1</v>
      </c>
      <c r="N84" s="324">
        <v>1</v>
      </c>
      <c r="O84" s="322">
        <v>0</v>
      </c>
      <c r="P84" s="323">
        <v>1</v>
      </c>
      <c r="Q84" s="325">
        <v>1</v>
      </c>
      <c r="R84" s="326">
        <v>1</v>
      </c>
      <c r="S84" s="325">
        <v>1</v>
      </c>
      <c r="T84" s="327">
        <v>1</v>
      </c>
      <c r="U84" s="330" t="s">
        <v>1361</v>
      </c>
      <c r="V84" s="329" t="str">
        <f t="shared" si="10"/>
        <v>ü</v>
      </c>
      <c r="W84" s="329" t="str">
        <f t="shared" si="11"/>
        <v/>
      </c>
      <c r="X84" s="329" t="str">
        <f t="shared" si="12"/>
        <v/>
      </c>
      <c r="Y84" s="329" t="str">
        <f t="shared" si="13"/>
        <v/>
      </c>
    </row>
    <row r="85" spans="1:25" ht="25.5" customHeight="1">
      <c r="A85" s="316">
        <f t="shared" si="14"/>
        <v>78</v>
      </c>
      <c r="B85" s="317">
        <v>3</v>
      </c>
      <c r="C85" s="318"/>
      <c r="D85" s="319" t="s">
        <v>155</v>
      </c>
      <c r="E85" s="320">
        <v>8680000</v>
      </c>
      <c r="F85" s="321" t="s">
        <v>1659</v>
      </c>
      <c r="G85" s="322">
        <v>1</v>
      </c>
      <c r="H85" s="323">
        <v>1</v>
      </c>
      <c r="I85" s="323">
        <v>1</v>
      </c>
      <c r="J85" s="323">
        <v>0</v>
      </c>
      <c r="K85" s="323">
        <v>0</v>
      </c>
      <c r="L85" s="322">
        <v>1</v>
      </c>
      <c r="M85" s="323">
        <v>1</v>
      </c>
      <c r="N85" s="324">
        <v>1</v>
      </c>
      <c r="O85" s="322">
        <v>0</v>
      </c>
      <c r="P85" s="323">
        <v>1</v>
      </c>
      <c r="Q85" s="325">
        <v>1</v>
      </c>
      <c r="R85" s="326">
        <v>1</v>
      </c>
      <c r="S85" s="325">
        <v>1</v>
      </c>
      <c r="T85" s="327">
        <v>1</v>
      </c>
      <c r="U85" s="330" t="s">
        <v>1361</v>
      </c>
      <c r="V85" s="329" t="str">
        <f t="shared" si="10"/>
        <v>ü</v>
      </c>
      <c r="W85" s="329" t="str">
        <f t="shared" si="11"/>
        <v/>
      </c>
      <c r="X85" s="329" t="str">
        <f t="shared" si="12"/>
        <v/>
      </c>
      <c r="Y85" s="329" t="str">
        <f t="shared" si="13"/>
        <v/>
      </c>
    </row>
    <row r="86" spans="1:25" ht="25.5" customHeight="1">
      <c r="A86" s="316">
        <f t="shared" si="14"/>
        <v>79</v>
      </c>
      <c r="B86" s="317">
        <v>3</v>
      </c>
      <c r="C86" s="318"/>
      <c r="D86" s="319" t="s">
        <v>156</v>
      </c>
      <c r="E86" s="320">
        <v>800000</v>
      </c>
      <c r="F86" s="321" t="s">
        <v>1659</v>
      </c>
      <c r="G86" s="322">
        <v>1</v>
      </c>
      <c r="H86" s="323">
        <v>1</v>
      </c>
      <c r="I86" s="323">
        <v>1</v>
      </c>
      <c r="J86" s="323">
        <v>0</v>
      </c>
      <c r="K86" s="323">
        <v>0</v>
      </c>
      <c r="L86" s="322">
        <v>1</v>
      </c>
      <c r="M86" s="323">
        <v>1</v>
      </c>
      <c r="N86" s="324">
        <v>1</v>
      </c>
      <c r="O86" s="322">
        <v>0</v>
      </c>
      <c r="P86" s="323">
        <v>1</v>
      </c>
      <c r="Q86" s="325">
        <v>1</v>
      </c>
      <c r="R86" s="326">
        <v>1</v>
      </c>
      <c r="S86" s="325">
        <v>1</v>
      </c>
      <c r="T86" s="327">
        <v>1</v>
      </c>
      <c r="U86" s="330" t="s">
        <v>1361</v>
      </c>
      <c r="V86" s="329" t="str">
        <f t="shared" si="10"/>
        <v>ü</v>
      </c>
      <c r="W86" s="329" t="str">
        <f t="shared" si="11"/>
        <v/>
      </c>
      <c r="X86" s="329" t="str">
        <f t="shared" si="12"/>
        <v/>
      </c>
      <c r="Y86" s="329" t="str">
        <f t="shared" si="13"/>
        <v/>
      </c>
    </row>
    <row r="87" spans="1:25" ht="25.5" customHeight="1">
      <c r="A87" s="316">
        <f t="shared" si="14"/>
        <v>80</v>
      </c>
      <c r="B87" s="317">
        <v>3</v>
      </c>
      <c r="C87" s="318"/>
      <c r="D87" s="319" t="s">
        <v>157</v>
      </c>
      <c r="E87" s="320">
        <v>249000</v>
      </c>
      <c r="F87" s="321" t="s">
        <v>380</v>
      </c>
      <c r="G87" s="322">
        <v>1</v>
      </c>
      <c r="H87" s="323">
        <v>1</v>
      </c>
      <c r="I87" s="323">
        <v>1</v>
      </c>
      <c r="J87" s="323">
        <v>0</v>
      </c>
      <c r="K87" s="323">
        <v>0</v>
      </c>
      <c r="L87" s="322">
        <v>1</v>
      </c>
      <c r="M87" s="323">
        <v>1</v>
      </c>
      <c r="N87" s="324">
        <v>1</v>
      </c>
      <c r="O87" s="322">
        <v>0</v>
      </c>
      <c r="P87" s="323">
        <v>1</v>
      </c>
      <c r="Q87" s="325">
        <v>1</v>
      </c>
      <c r="R87" s="326">
        <v>1</v>
      </c>
      <c r="S87" s="325">
        <v>1</v>
      </c>
      <c r="T87" s="327">
        <v>1</v>
      </c>
      <c r="U87" s="330" t="s">
        <v>381</v>
      </c>
      <c r="V87" s="329" t="str">
        <f t="shared" si="10"/>
        <v/>
      </c>
      <c r="W87" s="329" t="str">
        <f t="shared" si="11"/>
        <v/>
      </c>
      <c r="X87" s="329" t="str">
        <f t="shared" si="12"/>
        <v>ü</v>
      </c>
      <c r="Y87" s="329" t="str">
        <f t="shared" si="13"/>
        <v/>
      </c>
    </row>
    <row r="88" spans="1:25" ht="25.5" customHeight="1">
      <c r="A88" s="316">
        <f t="shared" si="14"/>
        <v>81</v>
      </c>
      <c r="B88" s="317">
        <v>3</v>
      </c>
      <c r="C88" s="318"/>
      <c r="D88" s="319" t="s">
        <v>158</v>
      </c>
      <c r="E88" s="320">
        <v>1600000</v>
      </c>
      <c r="F88" s="321" t="s">
        <v>1659</v>
      </c>
      <c r="G88" s="322">
        <v>1</v>
      </c>
      <c r="H88" s="323">
        <v>1</v>
      </c>
      <c r="I88" s="323">
        <v>1</v>
      </c>
      <c r="J88" s="323">
        <v>0</v>
      </c>
      <c r="K88" s="323">
        <v>0</v>
      </c>
      <c r="L88" s="322">
        <v>1</v>
      </c>
      <c r="M88" s="323">
        <v>1</v>
      </c>
      <c r="N88" s="324">
        <v>1</v>
      </c>
      <c r="O88" s="322">
        <v>0</v>
      </c>
      <c r="P88" s="323">
        <v>1</v>
      </c>
      <c r="Q88" s="325">
        <v>1</v>
      </c>
      <c r="R88" s="326">
        <v>1</v>
      </c>
      <c r="S88" s="325">
        <v>1</v>
      </c>
      <c r="T88" s="327">
        <v>1</v>
      </c>
      <c r="U88" s="330" t="s">
        <v>1361</v>
      </c>
      <c r="V88" s="329" t="str">
        <f t="shared" si="10"/>
        <v>ü</v>
      </c>
      <c r="W88" s="329" t="str">
        <f t="shared" si="11"/>
        <v/>
      </c>
      <c r="X88" s="329" t="str">
        <f t="shared" si="12"/>
        <v/>
      </c>
      <c r="Y88" s="329" t="str">
        <f t="shared" si="13"/>
        <v/>
      </c>
    </row>
    <row r="89" spans="1:25" ht="25.5" customHeight="1">
      <c r="A89" s="316">
        <f t="shared" si="14"/>
        <v>82</v>
      </c>
      <c r="B89" s="317">
        <v>3</v>
      </c>
      <c r="C89" s="318"/>
      <c r="D89" s="332" t="s">
        <v>159</v>
      </c>
      <c r="E89" s="333">
        <v>1289600</v>
      </c>
      <c r="F89" s="334" t="s">
        <v>1658</v>
      </c>
      <c r="G89" s="335">
        <v>0</v>
      </c>
      <c r="H89" s="336">
        <v>0</v>
      </c>
      <c r="I89" s="336">
        <v>0</v>
      </c>
      <c r="J89" s="336">
        <v>0</v>
      </c>
      <c r="K89" s="337">
        <v>0</v>
      </c>
      <c r="L89" s="335">
        <v>0</v>
      </c>
      <c r="M89" s="336">
        <v>0</v>
      </c>
      <c r="N89" s="337">
        <v>0</v>
      </c>
      <c r="O89" s="335">
        <v>0</v>
      </c>
      <c r="P89" s="336">
        <v>0</v>
      </c>
      <c r="Q89" s="338">
        <v>0</v>
      </c>
      <c r="R89" s="339">
        <v>0</v>
      </c>
      <c r="S89" s="338">
        <v>0</v>
      </c>
      <c r="T89" s="337">
        <v>0</v>
      </c>
      <c r="U89" s="340" t="s">
        <v>1161</v>
      </c>
      <c r="V89" s="329" t="str">
        <f t="shared" si="10"/>
        <v/>
      </c>
      <c r="W89" s="329" t="str">
        <f t="shared" si="11"/>
        <v/>
      </c>
      <c r="X89" s="329" t="str">
        <f t="shared" si="12"/>
        <v/>
      </c>
      <c r="Y89" s="329" t="str">
        <f t="shared" si="13"/>
        <v>ü</v>
      </c>
    </row>
    <row r="90" spans="1:25" ht="25.5" customHeight="1">
      <c r="A90" s="316">
        <f t="shared" si="14"/>
        <v>83</v>
      </c>
      <c r="B90" s="317">
        <v>3</v>
      </c>
      <c r="C90" s="318"/>
      <c r="D90" s="319" t="s">
        <v>160</v>
      </c>
      <c r="E90" s="320">
        <v>2277080</v>
      </c>
      <c r="F90" s="321" t="s">
        <v>1659</v>
      </c>
      <c r="G90" s="322">
        <v>1</v>
      </c>
      <c r="H90" s="323">
        <v>1</v>
      </c>
      <c r="I90" s="323">
        <v>1</v>
      </c>
      <c r="J90" s="323">
        <v>0</v>
      </c>
      <c r="K90" s="323">
        <v>0</v>
      </c>
      <c r="L90" s="322">
        <v>1</v>
      </c>
      <c r="M90" s="323">
        <v>1</v>
      </c>
      <c r="N90" s="324">
        <v>1</v>
      </c>
      <c r="O90" s="322">
        <v>0</v>
      </c>
      <c r="P90" s="323">
        <v>1</v>
      </c>
      <c r="Q90" s="325">
        <v>1</v>
      </c>
      <c r="R90" s="326">
        <v>1</v>
      </c>
      <c r="S90" s="325">
        <v>1</v>
      </c>
      <c r="T90" s="327">
        <v>1</v>
      </c>
      <c r="U90" s="330" t="s">
        <v>1361</v>
      </c>
      <c r="V90" s="329" t="str">
        <f t="shared" si="10"/>
        <v>ü</v>
      </c>
      <c r="W90" s="329" t="str">
        <f t="shared" si="11"/>
        <v/>
      </c>
      <c r="X90" s="329" t="str">
        <f t="shared" si="12"/>
        <v/>
      </c>
      <c r="Y90" s="329" t="str">
        <f t="shared" si="13"/>
        <v/>
      </c>
    </row>
    <row r="91" spans="1:25" ht="28.5">
      <c r="A91" s="316">
        <f t="shared" si="14"/>
        <v>84</v>
      </c>
      <c r="B91" s="317">
        <v>3</v>
      </c>
      <c r="C91" s="318"/>
      <c r="D91" s="319" t="s">
        <v>161</v>
      </c>
      <c r="E91" s="320">
        <v>8852643</v>
      </c>
      <c r="F91" s="321" t="s">
        <v>1657</v>
      </c>
      <c r="G91" s="322">
        <v>1</v>
      </c>
      <c r="H91" s="323">
        <v>1</v>
      </c>
      <c r="I91" s="323">
        <v>1</v>
      </c>
      <c r="J91" s="323">
        <v>0</v>
      </c>
      <c r="K91" s="323">
        <v>0</v>
      </c>
      <c r="L91" s="322">
        <v>1</v>
      </c>
      <c r="M91" s="323">
        <v>1</v>
      </c>
      <c r="N91" s="324">
        <v>1</v>
      </c>
      <c r="O91" s="322">
        <v>0</v>
      </c>
      <c r="P91" s="323">
        <v>1</v>
      </c>
      <c r="Q91" s="325">
        <v>1</v>
      </c>
      <c r="R91" s="326">
        <v>1</v>
      </c>
      <c r="S91" s="325">
        <v>1</v>
      </c>
      <c r="T91" s="327">
        <v>1</v>
      </c>
      <c r="U91" s="330" t="s">
        <v>1361</v>
      </c>
      <c r="V91" s="329" t="str">
        <f t="shared" si="10"/>
        <v/>
      </c>
      <c r="W91" s="329" t="str">
        <f t="shared" si="11"/>
        <v>ü</v>
      </c>
      <c r="X91" s="329" t="str">
        <f t="shared" si="12"/>
        <v/>
      </c>
      <c r="Y91" s="329" t="str">
        <f t="shared" si="13"/>
        <v/>
      </c>
    </row>
    <row r="92" spans="1:25" ht="25.5" customHeight="1">
      <c r="A92" s="316">
        <f t="shared" si="14"/>
        <v>85</v>
      </c>
      <c r="B92" s="317">
        <v>3</v>
      </c>
      <c r="C92" s="318"/>
      <c r="D92" s="319" t="s">
        <v>162</v>
      </c>
      <c r="E92" s="320">
        <v>1856000</v>
      </c>
      <c r="F92" s="321" t="s">
        <v>1659</v>
      </c>
      <c r="G92" s="322">
        <v>1</v>
      </c>
      <c r="H92" s="323">
        <v>1</v>
      </c>
      <c r="I92" s="323">
        <v>1</v>
      </c>
      <c r="J92" s="323">
        <v>0</v>
      </c>
      <c r="K92" s="323">
        <v>0</v>
      </c>
      <c r="L92" s="322">
        <v>1</v>
      </c>
      <c r="M92" s="323">
        <v>1</v>
      </c>
      <c r="N92" s="324">
        <v>1</v>
      </c>
      <c r="O92" s="322">
        <v>0</v>
      </c>
      <c r="P92" s="323">
        <v>1</v>
      </c>
      <c r="Q92" s="325">
        <v>1</v>
      </c>
      <c r="R92" s="326">
        <v>1</v>
      </c>
      <c r="S92" s="325">
        <v>1</v>
      </c>
      <c r="T92" s="327">
        <v>1</v>
      </c>
      <c r="U92" s="330" t="s">
        <v>1361</v>
      </c>
      <c r="V92" s="329" t="str">
        <f t="shared" si="10"/>
        <v>ü</v>
      </c>
      <c r="W92" s="329" t="str">
        <f t="shared" si="11"/>
        <v/>
      </c>
      <c r="X92" s="329" t="str">
        <f t="shared" si="12"/>
        <v/>
      </c>
      <c r="Y92" s="329" t="str">
        <f t="shared" si="13"/>
        <v/>
      </c>
    </row>
    <row r="93" spans="1:25" ht="25.5" customHeight="1">
      <c r="A93" s="316">
        <f t="shared" si="14"/>
        <v>86</v>
      </c>
      <c r="B93" s="317">
        <v>3</v>
      </c>
      <c r="C93" s="318"/>
      <c r="D93" s="319" t="s">
        <v>163</v>
      </c>
      <c r="E93" s="320">
        <v>1900000</v>
      </c>
      <c r="F93" s="321" t="s">
        <v>1659</v>
      </c>
      <c r="G93" s="322">
        <v>1</v>
      </c>
      <c r="H93" s="323">
        <v>1</v>
      </c>
      <c r="I93" s="323">
        <v>1</v>
      </c>
      <c r="J93" s="323">
        <v>0</v>
      </c>
      <c r="K93" s="323">
        <v>0</v>
      </c>
      <c r="L93" s="322">
        <v>1</v>
      </c>
      <c r="M93" s="323">
        <v>1</v>
      </c>
      <c r="N93" s="324">
        <v>1</v>
      </c>
      <c r="O93" s="322">
        <v>0</v>
      </c>
      <c r="P93" s="323">
        <v>1</v>
      </c>
      <c r="Q93" s="325">
        <v>1</v>
      </c>
      <c r="R93" s="326">
        <v>1</v>
      </c>
      <c r="S93" s="325">
        <v>1</v>
      </c>
      <c r="T93" s="327">
        <v>1</v>
      </c>
      <c r="U93" s="330" t="s">
        <v>1361</v>
      </c>
      <c r="V93" s="329" t="str">
        <f t="shared" si="10"/>
        <v>ü</v>
      </c>
      <c r="W93" s="329" t="str">
        <f t="shared" si="11"/>
        <v/>
      </c>
      <c r="X93" s="329" t="str">
        <f t="shared" si="12"/>
        <v/>
      </c>
      <c r="Y93" s="329" t="str">
        <f t="shared" si="13"/>
        <v/>
      </c>
    </row>
    <row r="94" spans="1:25" ht="25.5" customHeight="1">
      <c r="A94" s="316">
        <f t="shared" si="14"/>
        <v>87</v>
      </c>
      <c r="B94" s="317">
        <v>3</v>
      </c>
      <c r="C94" s="318"/>
      <c r="D94" s="319" t="s">
        <v>164</v>
      </c>
      <c r="E94" s="320">
        <v>7000000</v>
      </c>
      <c r="F94" s="321" t="s">
        <v>1659</v>
      </c>
      <c r="G94" s="322">
        <v>1</v>
      </c>
      <c r="H94" s="323">
        <v>1</v>
      </c>
      <c r="I94" s="323">
        <v>0</v>
      </c>
      <c r="J94" s="323">
        <v>0</v>
      </c>
      <c r="K94" s="323">
        <v>0</v>
      </c>
      <c r="L94" s="322">
        <v>1</v>
      </c>
      <c r="M94" s="323">
        <v>1</v>
      </c>
      <c r="N94" s="324">
        <v>1</v>
      </c>
      <c r="O94" s="322">
        <v>0</v>
      </c>
      <c r="P94" s="323">
        <v>1</v>
      </c>
      <c r="Q94" s="325">
        <v>1</v>
      </c>
      <c r="R94" s="326">
        <v>1</v>
      </c>
      <c r="S94" s="325">
        <v>1</v>
      </c>
      <c r="T94" s="327">
        <v>1</v>
      </c>
      <c r="U94" s="328" t="s">
        <v>1359</v>
      </c>
      <c r="V94" s="329" t="str">
        <f t="shared" si="10"/>
        <v>ü</v>
      </c>
      <c r="W94" s="329" t="str">
        <f t="shared" si="11"/>
        <v/>
      </c>
      <c r="X94" s="329" t="str">
        <f t="shared" si="12"/>
        <v/>
      </c>
      <c r="Y94" s="329" t="str">
        <f t="shared" si="13"/>
        <v/>
      </c>
    </row>
    <row r="95" spans="1:25" ht="25.5" customHeight="1">
      <c r="A95" s="316">
        <f t="shared" si="14"/>
        <v>88</v>
      </c>
      <c r="B95" s="317">
        <v>3</v>
      </c>
      <c r="C95" s="318"/>
      <c r="D95" s="319" t="s">
        <v>165</v>
      </c>
      <c r="E95" s="320">
        <v>1100000</v>
      </c>
      <c r="F95" s="321" t="s">
        <v>1659</v>
      </c>
      <c r="G95" s="322">
        <v>1</v>
      </c>
      <c r="H95" s="323">
        <v>1</v>
      </c>
      <c r="I95" s="323">
        <v>1</v>
      </c>
      <c r="J95" s="323">
        <v>0</v>
      </c>
      <c r="K95" s="323">
        <v>0</v>
      </c>
      <c r="L95" s="322">
        <v>1</v>
      </c>
      <c r="M95" s="323">
        <v>1</v>
      </c>
      <c r="N95" s="324">
        <v>1</v>
      </c>
      <c r="O95" s="322">
        <v>0</v>
      </c>
      <c r="P95" s="323">
        <v>1</v>
      </c>
      <c r="Q95" s="325">
        <v>1</v>
      </c>
      <c r="R95" s="326">
        <v>1</v>
      </c>
      <c r="S95" s="325">
        <v>1</v>
      </c>
      <c r="T95" s="327">
        <v>1</v>
      </c>
      <c r="U95" s="330" t="s">
        <v>1361</v>
      </c>
      <c r="V95" s="329" t="str">
        <f t="shared" si="10"/>
        <v>ü</v>
      </c>
      <c r="W95" s="329" t="str">
        <f t="shared" si="11"/>
        <v/>
      </c>
      <c r="X95" s="329" t="str">
        <f t="shared" si="12"/>
        <v/>
      </c>
      <c r="Y95" s="329" t="str">
        <f t="shared" si="13"/>
        <v/>
      </c>
    </row>
    <row r="96" spans="1:25" ht="25.5" customHeight="1">
      <c r="A96" s="316">
        <f t="shared" si="14"/>
        <v>89</v>
      </c>
      <c r="B96" s="317">
        <v>3</v>
      </c>
      <c r="C96" s="318"/>
      <c r="D96" s="319" t="s">
        <v>166</v>
      </c>
      <c r="E96" s="320">
        <v>600000</v>
      </c>
      <c r="F96" s="321" t="s">
        <v>1659</v>
      </c>
      <c r="G96" s="322">
        <v>1</v>
      </c>
      <c r="H96" s="323">
        <v>1</v>
      </c>
      <c r="I96" s="323">
        <v>0</v>
      </c>
      <c r="J96" s="323">
        <v>0</v>
      </c>
      <c r="K96" s="323">
        <v>0</v>
      </c>
      <c r="L96" s="322">
        <v>1</v>
      </c>
      <c r="M96" s="323">
        <v>1</v>
      </c>
      <c r="N96" s="324">
        <v>1</v>
      </c>
      <c r="O96" s="322">
        <v>0</v>
      </c>
      <c r="P96" s="323">
        <v>1</v>
      </c>
      <c r="Q96" s="325">
        <v>1</v>
      </c>
      <c r="R96" s="326">
        <v>1</v>
      </c>
      <c r="S96" s="325">
        <v>1</v>
      </c>
      <c r="T96" s="327">
        <v>1</v>
      </c>
      <c r="U96" s="328" t="s">
        <v>1360</v>
      </c>
      <c r="V96" s="329" t="str">
        <f t="shared" si="10"/>
        <v>ü</v>
      </c>
      <c r="W96" s="329" t="str">
        <f t="shared" si="11"/>
        <v/>
      </c>
      <c r="X96" s="329" t="str">
        <f t="shared" si="12"/>
        <v/>
      </c>
      <c r="Y96" s="329" t="str">
        <f t="shared" si="13"/>
        <v/>
      </c>
    </row>
    <row r="97" spans="1:25" ht="25.5" customHeight="1">
      <c r="A97" s="316">
        <f t="shared" si="14"/>
        <v>90</v>
      </c>
      <c r="B97" s="317">
        <v>3</v>
      </c>
      <c r="C97" s="318"/>
      <c r="D97" s="332" t="s">
        <v>167</v>
      </c>
      <c r="E97" s="333">
        <v>1900000</v>
      </c>
      <c r="F97" s="334" t="s">
        <v>1658</v>
      </c>
      <c r="G97" s="335">
        <v>0</v>
      </c>
      <c r="H97" s="336">
        <v>0</v>
      </c>
      <c r="I97" s="336">
        <v>0</v>
      </c>
      <c r="J97" s="336">
        <v>0</v>
      </c>
      <c r="K97" s="337">
        <v>0</v>
      </c>
      <c r="L97" s="335">
        <v>0</v>
      </c>
      <c r="M97" s="336">
        <v>0</v>
      </c>
      <c r="N97" s="337">
        <v>0</v>
      </c>
      <c r="O97" s="335">
        <v>0</v>
      </c>
      <c r="P97" s="336">
        <v>0</v>
      </c>
      <c r="Q97" s="338">
        <v>0</v>
      </c>
      <c r="R97" s="339">
        <v>0</v>
      </c>
      <c r="S97" s="338">
        <v>0</v>
      </c>
      <c r="T97" s="337">
        <v>0</v>
      </c>
      <c r="U97" s="340" t="s">
        <v>1248</v>
      </c>
      <c r="V97" s="329" t="str">
        <f t="shared" si="10"/>
        <v/>
      </c>
      <c r="W97" s="329" t="str">
        <f t="shared" si="11"/>
        <v/>
      </c>
      <c r="X97" s="329" t="str">
        <f t="shared" si="12"/>
        <v/>
      </c>
      <c r="Y97" s="329" t="str">
        <f t="shared" si="13"/>
        <v>ü</v>
      </c>
    </row>
    <row r="98" spans="1:25" ht="28.5">
      <c r="A98" s="316">
        <f t="shared" si="14"/>
        <v>91</v>
      </c>
      <c r="B98" s="317">
        <v>3</v>
      </c>
      <c r="C98" s="318"/>
      <c r="D98" s="319" t="s">
        <v>168</v>
      </c>
      <c r="E98" s="320">
        <v>5622900</v>
      </c>
      <c r="F98" s="321" t="s">
        <v>1659</v>
      </c>
      <c r="G98" s="322">
        <v>1</v>
      </c>
      <c r="H98" s="323">
        <v>1</v>
      </c>
      <c r="I98" s="323">
        <v>1</v>
      </c>
      <c r="J98" s="323">
        <v>0</v>
      </c>
      <c r="K98" s="323">
        <v>0</v>
      </c>
      <c r="L98" s="322">
        <v>1</v>
      </c>
      <c r="M98" s="323">
        <v>1</v>
      </c>
      <c r="N98" s="324">
        <v>1</v>
      </c>
      <c r="O98" s="322">
        <v>0</v>
      </c>
      <c r="P98" s="323">
        <v>1</v>
      </c>
      <c r="Q98" s="325">
        <v>1</v>
      </c>
      <c r="R98" s="326">
        <v>1</v>
      </c>
      <c r="S98" s="325">
        <v>1</v>
      </c>
      <c r="T98" s="327">
        <v>1</v>
      </c>
      <c r="U98" s="330" t="s">
        <v>1361</v>
      </c>
      <c r="V98" s="329" t="str">
        <f t="shared" si="10"/>
        <v>ü</v>
      </c>
      <c r="W98" s="329" t="str">
        <f t="shared" si="11"/>
        <v/>
      </c>
      <c r="X98" s="329" t="str">
        <f t="shared" si="12"/>
        <v/>
      </c>
      <c r="Y98" s="329" t="str">
        <f t="shared" si="13"/>
        <v/>
      </c>
    </row>
    <row r="99" spans="1:25" ht="25.5" customHeight="1">
      <c r="A99" s="316">
        <f t="shared" si="14"/>
        <v>92</v>
      </c>
      <c r="B99" s="317">
        <v>3</v>
      </c>
      <c r="C99" s="318"/>
      <c r="D99" s="319" t="s">
        <v>169</v>
      </c>
      <c r="E99" s="320">
        <v>2124000</v>
      </c>
      <c r="F99" s="321" t="s">
        <v>1658</v>
      </c>
      <c r="G99" s="322">
        <v>1</v>
      </c>
      <c r="H99" s="323">
        <v>0</v>
      </c>
      <c r="I99" s="323">
        <v>0</v>
      </c>
      <c r="J99" s="323">
        <v>0</v>
      </c>
      <c r="K99" s="324">
        <v>0</v>
      </c>
      <c r="L99" s="322">
        <v>1</v>
      </c>
      <c r="M99" s="323">
        <v>1</v>
      </c>
      <c r="N99" s="324">
        <v>1</v>
      </c>
      <c r="O99" s="322">
        <v>0</v>
      </c>
      <c r="P99" s="323">
        <v>1</v>
      </c>
      <c r="Q99" s="324">
        <v>1</v>
      </c>
      <c r="R99" s="322">
        <v>0</v>
      </c>
      <c r="S99" s="325">
        <v>0</v>
      </c>
      <c r="T99" s="321">
        <v>0</v>
      </c>
      <c r="U99" s="328" t="s">
        <v>1655</v>
      </c>
      <c r="V99" s="329" t="str">
        <f t="shared" si="10"/>
        <v/>
      </c>
      <c r="W99" s="329" t="str">
        <f t="shared" si="11"/>
        <v/>
      </c>
      <c r="X99" s="329" t="str">
        <f t="shared" si="12"/>
        <v/>
      </c>
      <c r="Y99" s="329" t="str">
        <f t="shared" si="13"/>
        <v>ü</v>
      </c>
    </row>
    <row r="100" spans="1:25" ht="25.5" customHeight="1">
      <c r="A100" s="316">
        <f t="shared" si="14"/>
        <v>93</v>
      </c>
      <c r="B100" s="317">
        <v>3</v>
      </c>
      <c r="C100" s="318"/>
      <c r="D100" s="319" t="s">
        <v>170</v>
      </c>
      <c r="E100" s="320">
        <v>2000000</v>
      </c>
      <c r="F100" s="321" t="s">
        <v>1659</v>
      </c>
      <c r="G100" s="322">
        <v>1</v>
      </c>
      <c r="H100" s="323">
        <v>1</v>
      </c>
      <c r="I100" s="323">
        <v>0</v>
      </c>
      <c r="J100" s="323">
        <v>0</v>
      </c>
      <c r="K100" s="323">
        <v>0</v>
      </c>
      <c r="L100" s="322">
        <v>1</v>
      </c>
      <c r="M100" s="323">
        <v>1</v>
      </c>
      <c r="N100" s="324">
        <v>1</v>
      </c>
      <c r="O100" s="322">
        <v>0</v>
      </c>
      <c r="P100" s="323">
        <v>1</v>
      </c>
      <c r="Q100" s="325">
        <v>1</v>
      </c>
      <c r="R100" s="326">
        <v>1</v>
      </c>
      <c r="S100" s="325">
        <v>1</v>
      </c>
      <c r="T100" s="327">
        <v>1</v>
      </c>
      <c r="U100" s="328" t="s">
        <v>1362</v>
      </c>
      <c r="V100" s="329" t="str">
        <f t="shared" si="10"/>
        <v>ü</v>
      </c>
      <c r="W100" s="329" t="str">
        <f t="shared" si="11"/>
        <v/>
      </c>
      <c r="X100" s="329" t="str">
        <f t="shared" si="12"/>
        <v/>
      </c>
      <c r="Y100" s="329" t="str">
        <f t="shared" si="13"/>
        <v/>
      </c>
    </row>
    <row r="101" spans="1:25" ht="25.5" customHeight="1">
      <c r="A101" s="316">
        <f t="shared" si="14"/>
        <v>94</v>
      </c>
      <c r="B101" s="317">
        <v>3</v>
      </c>
      <c r="C101" s="318"/>
      <c r="D101" s="319" t="s">
        <v>171</v>
      </c>
      <c r="E101" s="320">
        <v>2000000</v>
      </c>
      <c r="F101" s="321" t="s">
        <v>1658</v>
      </c>
      <c r="G101" s="322">
        <v>1</v>
      </c>
      <c r="H101" s="323">
        <v>0</v>
      </c>
      <c r="I101" s="323">
        <v>0</v>
      </c>
      <c r="J101" s="323">
        <v>0</v>
      </c>
      <c r="K101" s="324">
        <v>0</v>
      </c>
      <c r="L101" s="322">
        <v>1</v>
      </c>
      <c r="M101" s="323">
        <v>1</v>
      </c>
      <c r="N101" s="324">
        <v>1</v>
      </c>
      <c r="O101" s="322">
        <v>0</v>
      </c>
      <c r="P101" s="323">
        <v>1</v>
      </c>
      <c r="Q101" s="324">
        <v>1</v>
      </c>
      <c r="R101" s="322">
        <v>0</v>
      </c>
      <c r="S101" s="325">
        <v>0</v>
      </c>
      <c r="T101" s="321">
        <v>0</v>
      </c>
      <c r="U101" s="328" t="s">
        <v>1655</v>
      </c>
      <c r="V101" s="329" t="str">
        <f t="shared" si="10"/>
        <v/>
      </c>
      <c r="W101" s="329" t="str">
        <f t="shared" si="11"/>
        <v/>
      </c>
      <c r="X101" s="329" t="str">
        <f t="shared" si="12"/>
        <v/>
      </c>
      <c r="Y101" s="329" t="str">
        <f t="shared" si="13"/>
        <v>ü</v>
      </c>
    </row>
    <row r="102" spans="1:25" ht="25.5" customHeight="1">
      <c r="A102" s="316">
        <f t="shared" si="14"/>
        <v>95</v>
      </c>
      <c r="B102" s="317">
        <v>3</v>
      </c>
      <c r="C102" s="318"/>
      <c r="D102" s="319" t="s">
        <v>172</v>
      </c>
      <c r="E102" s="320">
        <v>3600000</v>
      </c>
      <c r="F102" s="321" t="s">
        <v>1658</v>
      </c>
      <c r="G102" s="322">
        <v>1</v>
      </c>
      <c r="H102" s="323">
        <v>0</v>
      </c>
      <c r="I102" s="323">
        <v>0</v>
      </c>
      <c r="J102" s="323">
        <v>0</v>
      </c>
      <c r="K102" s="324">
        <v>0</v>
      </c>
      <c r="L102" s="322">
        <v>1</v>
      </c>
      <c r="M102" s="323">
        <v>1</v>
      </c>
      <c r="N102" s="324">
        <v>1</v>
      </c>
      <c r="O102" s="322">
        <v>0</v>
      </c>
      <c r="P102" s="323">
        <v>1</v>
      </c>
      <c r="Q102" s="324">
        <v>1</v>
      </c>
      <c r="R102" s="322">
        <v>0</v>
      </c>
      <c r="S102" s="325">
        <v>0</v>
      </c>
      <c r="T102" s="321">
        <v>0</v>
      </c>
      <c r="U102" s="328" t="s">
        <v>1654</v>
      </c>
      <c r="V102" s="329" t="str">
        <f t="shared" si="10"/>
        <v/>
      </c>
      <c r="W102" s="329" t="str">
        <f t="shared" si="11"/>
        <v/>
      </c>
      <c r="X102" s="329" t="str">
        <f t="shared" si="12"/>
        <v/>
      </c>
      <c r="Y102" s="329" t="str">
        <f t="shared" si="13"/>
        <v>ü</v>
      </c>
    </row>
    <row r="103" spans="1:25" ht="25.5" customHeight="1">
      <c r="A103" s="316">
        <f t="shared" si="14"/>
        <v>96</v>
      </c>
      <c r="B103" s="317">
        <v>3</v>
      </c>
      <c r="C103" s="318"/>
      <c r="D103" s="319" t="s">
        <v>173</v>
      </c>
      <c r="E103" s="320">
        <v>12736400</v>
      </c>
      <c r="F103" s="321" t="s">
        <v>1657</v>
      </c>
      <c r="G103" s="322">
        <v>1</v>
      </c>
      <c r="H103" s="323">
        <v>1</v>
      </c>
      <c r="I103" s="323">
        <v>1</v>
      </c>
      <c r="J103" s="323">
        <v>0</v>
      </c>
      <c r="K103" s="323">
        <v>0</v>
      </c>
      <c r="L103" s="322">
        <v>1</v>
      </c>
      <c r="M103" s="323">
        <v>1</v>
      </c>
      <c r="N103" s="324">
        <v>1</v>
      </c>
      <c r="O103" s="322">
        <v>0</v>
      </c>
      <c r="P103" s="323">
        <v>1</v>
      </c>
      <c r="Q103" s="325">
        <v>1</v>
      </c>
      <c r="R103" s="326">
        <v>1</v>
      </c>
      <c r="S103" s="325">
        <v>1</v>
      </c>
      <c r="T103" s="327">
        <v>1</v>
      </c>
      <c r="U103" s="328" t="s">
        <v>184</v>
      </c>
      <c r="V103" s="329" t="str">
        <f t="shared" si="10"/>
        <v/>
      </c>
      <c r="W103" s="329" t="str">
        <f t="shared" si="11"/>
        <v>ü</v>
      </c>
      <c r="X103" s="329" t="str">
        <f t="shared" si="12"/>
        <v/>
      </c>
      <c r="Y103" s="329" t="str">
        <f t="shared" si="13"/>
        <v/>
      </c>
    </row>
    <row r="104" spans="1:25" ht="25.5" customHeight="1">
      <c r="A104" s="316">
        <f t="shared" si="14"/>
        <v>97</v>
      </c>
      <c r="B104" s="317">
        <v>3</v>
      </c>
      <c r="C104" s="318"/>
      <c r="D104" s="319" t="s">
        <v>174</v>
      </c>
      <c r="E104" s="320">
        <v>10921800</v>
      </c>
      <c r="F104" s="321" t="s">
        <v>1659</v>
      </c>
      <c r="G104" s="322">
        <v>1</v>
      </c>
      <c r="H104" s="323">
        <v>1</v>
      </c>
      <c r="I104" s="323">
        <v>1</v>
      </c>
      <c r="J104" s="323">
        <v>0</v>
      </c>
      <c r="K104" s="323">
        <v>0</v>
      </c>
      <c r="L104" s="322">
        <v>1</v>
      </c>
      <c r="M104" s="323">
        <v>1</v>
      </c>
      <c r="N104" s="324">
        <v>1</v>
      </c>
      <c r="O104" s="322">
        <v>0</v>
      </c>
      <c r="P104" s="323">
        <v>1</v>
      </c>
      <c r="Q104" s="325">
        <v>1</v>
      </c>
      <c r="R104" s="326">
        <v>1</v>
      </c>
      <c r="S104" s="325">
        <v>1</v>
      </c>
      <c r="T104" s="327">
        <v>1</v>
      </c>
      <c r="U104" s="330" t="s">
        <v>1361</v>
      </c>
      <c r="V104" s="329" t="str">
        <f t="shared" ref="V104:V135" si="15">IF($F104="Y",$Z$4,"")</f>
        <v>ü</v>
      </c>
      <c r="W104" s="329" t="str">
        <f t="shared" ref="W104:W135" si="16">IF(F104="F",$Z$4,"")</f>
        <v/>
      </c>
      <c r="X104" s="329" t="str">
        <f t="shared" ref="X104:X135" si="17">IF(F104="L",$Z$4,"")</f>
        <v/>
      </c>
      <c r="Y104" s="329" t="str">
        <f t="shared" ref="Y104:Y135" si="18">IF(F104="N",$Z$4,"")</f>
        <v/>
      </c>
    </row>
    <row r="105" spans="1:25" ht="25.5" customHeight="1">
      <c r="A105" s="316">
        <f t="shared" ref="A105:A136" si="19">A104+1</f>
        <v>98</v>
      </c>
      <c r="B105" s="317">
        <v>3</v>
      </c>
      <c r="C105" s="318"/>
      <c r="D105" s="319" t="s">
        <v>175</v>
      </c>
      <c r="E105" s="320">
        <v>9010000</v>
      </c>
      <c r="F105" s="321" t="s">
        <v>1659</v>
      </c>
      <c r="G105" s="322">
        <v>1</v>
      </c>
      <c r="H105" s="323">
        <v>1</v>
      </c>
      <c r="I105" s="323">
        <v>1</v>
      </c>
      <c r="J105" s="323">
        <v>0</v>
      </c>
      <c r="K105" s="323">
        <v>0</v>
      </c>
      <c r="L105" s="322">
        <v>1</v>
      </c>
      <c r="M105" s="323">
        <v>1</v>
      </c>
      <c r="N105" s="324">
        <v>1</v>
      </c>
      <c r="O105" s="322">
        <v>0</v>
      </c>
      <c r="P105" s="323">
        <v>1</v>
      </c>
      <c r="Q105" s="325">
        <v>1</v>
      </c>
      <c r="R105" s="326">
        <v>1</v>
      </c>
      <c r="S105" s="325">
        <v>1</v>
      </c>
      <c r="T105" s="327">
        <v>1</v>
      </c>
      <c r="U105" s="330" t="s">
        <v>1361</v>
      </c>
      <c r="V105" s="329" t="str">
        <f t="shared" si="15"/>
        <v>ü</v>
      </c>
      <c r="W105" s="329" t="str">
        <f t="shared" si="16"/>
        <v/>
      </c>
      <c r="X105" s="329" t="str">
        <f t="shared" si="17"/>
        <v/>
      </c>
      <c r="Y105" s="329" t="str">
        <f t="shared" si="18"/>
        <v/>
      </c>
    </row>
    <row r="106" spans="1:25" ht="25.5" customHeight="1">
      <c r="A106" s="316">
        <f t="shared" si="19"/>
        <v>99</v>
      </c>
      <c r="B106" s="317">
        <v>3</v>
      </c>
      <c r="C106" s="344"/>
      <c r="D106" s="319" t="s">
        <v>1228</v>
      </c>
      <c r="E106" s="320">
        <v>5000000</v>
      </c>
      <c r="F106" s="321" t="s">
        <v>1659</v>
      </c>
      <c r="G106" s="322">
        <v>1</v>
      </c>
      <c r="H106" s="323">
        <v>1</v>
      </c>
      <c r="I106" s="323">
        <v>1</v>
      </c>
      <c r="J106" s="323">
        <v>0</v>
      </c>
      <c r="K106" s="323">
        <v>0</v>
      </c>
      <c r="L106" s="322">
        <v>1</v>
      </c>
      <c r="M106" s="323">
        <v>1</v>
      </c>
      <c r="N106" s="324">
        <v>1</v>
      </c>
      <c r="O106" s="322">
        <v>0</v>
      </c>
      <c r="P106" s="323">
        <v>1</v>
      </c>
      <c r="Q106" s="325">
        <v>1</v>
      </c>
      <c r="R106" s="326">
        <v>1</v>
      </c>
      <c r="S106" s="325">
        <v>1</v>
      </c>
      <c r="T106" s="327">
        <v>1</v>
      </c>
      <c r="U106" s="330" t="s">
        <v>1361</v>
      </c>
      <c r="V106" s="329" t="str">
        <f t="shared" si="15"/>
        <v>ü</v>
      </c>
      <c r="W106" s="329" t="str">
        <f t="shared" si="16"/>
        <v/>
      </c>
      <c r="X106" s="329" t="str">
        <f t="shared" si="17"/>
        <v/>
      </c>
      <c r="Y106" s="329" t="str">
        <f t="shared" si="18"/>
        <v/>
      </c>
    </row>
    <row r="107" spans="1:25" ht="28.5">
      <c r="A107" s="316">
        <f t="shared" si="19"/>
        <v>100</v>
      </c>
      <c r="B107" s="317">
        <v>3</v>
      </c>
      <c r="C107" s="344"/>
      <c r="D107" s="319" t="s">
        <v>1679</v>
      </c>
      <c r="E107" s="345">
        <v>8786000</v>
      </c>
      <c r="F107" s="321" t="s">
        <v>1659</v>
      </c>
      <c r="G107" s="322">
        <v>1</v>
      </c>
      <c r="H107" s="323">
        <v>1</v>
      </c>
      <c r="I107" s="323">
        <v>1</v>
      </c>
      <c r="J107" s="323">
        <v>0</v>
      </c>
      <c r="K107" s="323">
        <v>0</v>
      </c>
      <c r="L107" s="322">
        <v>1</v>
      </c>
      <c r="M107" s="323">
        <v>1</v>
      </c>
      <c r="N107" s="324">
        <v>1</v>
      </c>
      <c r="O107" s="322">
        <v>0</v>
      </c>
      <c r="P107" s="323">
        <v>1</v>
      </c>
      <c r="Q107" s="325">
        <v>1</v>
      </c>
      <c r="R107" s="326">
        <v>1</v>
      </c>
      <c r="S107" s="325">
        <v>1</v>
      </c>
      <c r="T107" s="327">
        <v>1</v>
      </c>
      <c r="U107" s="330" t="s">
        <v>1361</v>
      </c>
      <c r="V107" s="329" t="str">
        <f t="shared" si="15"/>
        <v>ü</v>
      </c>
      <c r="W107" s="329" t="str">
        <f t="shared" si="16"/>
        <v/>
      </c>
      <c r="X107" s="329" t="str">
        <f t="shared" si="17"/>
        <v/>
      </c>
      <c r="Y107" s="329" t="str">
        <f t="shared" si="18"/>
        <v/>
      </c>
    </row>
    <row r="108" spans="1:25" ht="28.5">
      <c r="A108" s="316">
        <f t="shared" si="19"/>
        <v>101</v>
      </c>
      <c r="B108" s="317">
        <v>3</v>
      </c>
      <c r="C108" s="344"/>
      <c r="D108" s="319" t="s">
        <v>1159</v>
      </c>
      <c r="E108" s="345">
        <v>8786000</v>
      </c>
      <c r="F108" s="321" t="s">
        <v>1659</v>
      </c>
      <c r="G108" s="322">
        <v>1</v>
      </c>
      <c r="H108" s="323">
        <v>1</v>
      </c>
      <c r="I108" s="323">
        <v>1</v>
      </c>
      <c r="J108" s="323">
        <v>0</v>
      </c>
      <c r="K108" s="323">
        <v>0</v>
      </c>
      <c r="L108" s="322">
        <v>1</v>
      </c>
      <c r="M108" s="323">
        <v>1</v>
      </c>
      <c r="N108" s="324">
        <v>1</v>
      </c>
      <c r="O108" s="322">
        <v>0</v>
      </c>
      <c r="P108" s="323">
        <v>1</v>
      </c>
      <c r="Q108" s="325">
        <v>1</v>
      </c>
      <c r="R108" s="326">
        <v>1</v>
      </c>
      <c r="S108" s="325">
        <v>1</v>
      </c>
      <c r="T108" s="321">
        <v>1</v>
      </c>
      <c r="U108" s="330" t="s">
        <v>1361</v>
      </c>
      <c r="V108" s="329" t="str">
        <f t="shared" si="15"/>
        <v>ü</v>
      </c>
      <c r="W108" s="329" t="str">
        <f t="shared" si="16"/>
        <v/>
      </c>
      <c r="X108" s="329" t="str">
        <f t="shared" si="17"/>
        <v/>
      </c>
      <c r="Y108" s="329" t="str">
        <f t="shared" si="18"/>
        <v/>
      </c>
    </row>
    <row r="109" spans="1:25" ht="28.5">
      <c r="A109" s="316">
        <f t="shared" si="19"/>
        <v>102</v>
      </c>
      <c r="B109" s="317">
        <v>3</v>
      </c>
      <c r="C109" s="344"/>
      <c r="D109" s="319" t="s">
        <v>1680</v>
      </c>
      <c r="E109" s="345">
        <v>5321400</v>
      </c>
      <c r="F109" s="321" t="s">
        <v>1659</v>
      </c>
      <c r="G109" s="322">
        <v>1</v>
      </c>
      <c r="H109" s="323">
        <v>1</v>
      </c>
      <c r="I109" s="323">
        <v>1</v>
      </c>
      <c r="J109" s="323">
        <v>0</v>
      </c>
      <c r="K109" s="323">
        <v>0</v>
      </c>
      <c r="L109" s="322">
        <v>1</v>
      </c>
      <c r="M109" s="323">
        <v>1</v>
      </c>
      <c r="N109" s="324">
        <v>1</v>
      </c>
      <c r="O109" s="322">
        <v>0</v>
      </c>
      <c r="P109" s="323">
        <v>1</v>
      </c>
      <c r="Q109" s="325">
        <v>1</v>
      </c>
      <c r="R109" s="326">
        <v>1</v>
      </c>
      <c r="S109" s="325">
        <v>1</v>
      </c>
      <c r="T109" s="321">
        <v>1</v>
      </c>
      <c r="U109" s="330" t="s">
        <v>1361</v>
      </c>
      <c r="V109" s="329" t="str">
        <f t="shared" si="15"/>
        <v>ü</v>
      </c>
      <c r="W109" s="329" t="str">
        <f t="shared" si="16"/>
        <v/>
      </c>
      <c r="X109" s="329" t="str">
        <f t="shared" si="17"/>
        <v/>
      </c>
      <c r="Y109" s="329" t="str">
        <f t="shared" si="18"/>
        <v/>
      </c>
    </row>
    <row r="110" spans="1:25" ht="25.5" customHeight="1">
      <c r="A110" s="316">
        <f t="shared" si="19"/>
        <v>103</v>
      </c>
      <c r="B110" s="317">
        <v>3</v>
      </c>
      <c r="C110" s="344"/>
      <c r="D110" s="319" t="s">
        <v>1681</v>
      </c>
      <c r="E110" s="345">
        <v>460000</v>
      </c>
      <c r="F110" s="321" t="s">
        <v>380</v>
      </c>
      <c r="G110" s="322">
        <v>1</v>
      </c>
      <c r="H110" s="323">
        <v>1</v>
      </c>
      <c r="I110" s="323">
        <v>1</v>
      </c>
      <c r="J110" s="323">
        <v>0</v>
      </c>
      <c r="K110" s="323">
        <v>0</v>
      </c>
      <c r="L110" s="322">
        <v>1</v>
      </c>
      <c r="M110" s="323">
        <v>1</v>
      </c>
      <c r="N110" s="324">
        <v>1</v>
      </c>
      <c r="O110" s="322">
        <v>0</v>
      </c>
      <c r="P110" s="323">
        <v>1</v>
      </c>
      <c r="Q110" s="325">
        <v>1</v>
      </c>
      <c r="R110" s="326">
        <v>1</v>
      </c>
      <c r="S110" s="325">
        <v>1</v>
      </c>
      <c r="T110" s="321">
        <v>1</v>
      </c>
      <c r="U110" s="330" t="s">
        <v>381</v>
      </c>
      <c r="V110" s="329" t="str">
        <f t="shared" si="15"/>
        <v/>
      </c>
      <c r="W110" s="329" t="str">
        <f t="shared" si="16"/>
        <v/>
      </c>
      <c r="X110" s="329" t="str">
        <f t="shared" si="17"/>
        <v>ü</v>
      </c>
      <c r="Y110" s="329" t="str">
        <f t="shared" si="18"/>
        <v/>
      </c>
    </row>
    <row r="111" spans="1:25" ht="25.5" customHeight="1">
      <c r="A111" s="316">
        <f t="shared" si="19"/>
        <v>104</v>
      </c>
      <c r="B111" s="317">
        <v>3</v>
      </c>
      <c r="C111" s="344"/>
      <c r="D111" s="319" t="s">
        <v>1682</v>
      </c>
      <c r="E111" s="345">
        <v>8008400</v>
      </c>
      <c r="F111" s="321" t="s">
        <v>1659</v>
      </c>
      <c r="G111" s="322">
        <v>1</v>
      </c>
      <c r="H111" s="323">
        <v>1</v>
      </c>
      <c r="I111" s="323">
        <v>1</v>
      </c>
      <c r="J111" s="323">
        <v>0</v>
      </c>
      <c r="K111" s="323">
        <v>0</v>
      </c>
      <c r="L111" s="322">
        <v>1</v>
      </c>
      <c r="M111" s="323">
        <v>1</v>
      </c>
      <c r="N111" s="324">
        <v>1</v>
      </c>
      <c r="O111" s="322">
        <v>0</v>
      </c>
      <c r="P111" s="323">
        <v>1</v>
      </c>
      <c r="Q111" s="325">
        <v>1</v>
      </c>
      <c r="R111" s="326">
        <v>1</v>
      </c>
      <c r="S111" s="325">
        <v>1</v>
      </c>
      <c r="T111" s="321">
        <v>1</v>
      </c>
      <c r="U111" s="330" t="s">
        <v>1361</v>
      </c>
      <c r="V111" s="329" t="str">
        <f t="shared" si="15"/>
        <v>ü</v>
      </c>
      <c r="W111" s="329" t="str">
        <f t="shared" si="16"/>
        <v/>
      </c>
      <c r="X111" s="329" t="str">
        <f t="shared" si="17"/>
        <v/>
      </c>
      <c r="Y111" s="329" t="str">
        <f t="shared" si="18"/>
        <v/>
      </c>
    </row>
    <row r="112" spans="1:25" ht="28.5">
      <c r="A112" s="316">
        <f t="shared" si="19"/>
        <v>105</v>
      </c>
      <c r="B112" s="317">
        <v>3</v>
      </c>
      <c r="C112" s="344"/>
      <c r="D112" s="319" t="s">
        <v>1129</v>
      </c>
      <c r="E112" s="345">
        <v>12000000</v>
      </c>
      <c r="F112" s="321" t="s">
        <v>1659</v>
      </c>
      <c r="G112" s="322">
        <v>1</v>
      </c>
      <c r="H112" s="323">
        <v>1</v>
      </c>
      <c r="I112" s="323">
        <v>1</v>
      </c>
      <c r="J112" s="323">
        <v>0</v>
      </c>
      <c r="K112" s="323">
        <v>0</v>
      </c>
      <c r="L112" s="322">
        <v>1</v>
      </c>
      <c r="M112" s="323">
        <v>1</v>
      </c>
      <c r="N112" s="324">
        <v>1</v>
      </c>
      <c r="O112" s="322">
        <v>0</v>
      </c>
      <c r="P112" s="323">
        <v>1</v>
      </c>
      <c r="Q112" s="325">
        <v>1</v>
      </c>
      <c r="R112" s="326">
        <v>1</v>
      </c>
      <c r="S112" s="325">
        <v>1</v>
      </c>
      <c r="T112" s="321">
        <v>1</v>
      </c>
      <c r="U112" s="330" t="s">
        <v>1361</v>
      </c>
      <c r="V112" s="329" t="str">
        <f t="shared" si="15"/>
        <v>ü</v>
      </c>
      <c r="W112" s="329" t="str">
        <f t="shared" si="16"/>
        <v/>
      </c>
      <c r="X112" s="329" t="str">
        <f t="shared" si="17"/>
        <v/>
      </c>
      <c r="Y112" s="329" t="str">
        <f t="shared" si="18"/>
        <v/>
      </c>
    </row>
    <row r="113" spans="1:25" ht="28.5">
      <c r="A113" s="316">
        <f t="shared" si="19"/>
        <v>106</v>
      </c>
      <c r="B113" s="317">
        <v>3</v>
      </c>
      <c r="C113" s="344"/>
      <c r="D113" s="319" t="s">
        <v>1130</v>
      </c>
      <c r="E113" s="345">
        <v>2910000</v>
      </c>
      <c r="F113" s="321" t="s">
        <v>1659</v>
      </c>
      <c r="G113" s="322">
        <v>1</v>
      </c>
      <c r="H113" s="323">
        <v>1</v>
      </c>
      <c r="I113" s="323">
        <v>1</v>
      </c>
      <c r="J113" s="323">
        <v>0</v>
      </c>
      <c r="K113" s="323">
        <v>0</v>
      </c>
      <c r="L113" s="322">
        <v>1</v>
      </c>
      <c r="M113" s="323">
        <v>1</v>
      </c>
      <c r="N113" s="324">
        <v>1</v>
      </c>
      <c r="O113" s="322">
        <v>0</v>
      </c>
      <c r="P113" s="323">
        <v>1</v>
      </c>
      <c r="Q113" s="325">
        <v>1</v>
      </c>
      <c r="R113" s="326">
        <v>1</v>
      </c>
      <c r="S113" s="325">
        <v>1</v>
      </c>
      <c r="T113" s="321">
        <v>1</v>
      </c>
      <c r="U113" s="330" t="s">
        <v>1361</v>
      </c>
      <c r="V113" s="329" t="str">
        <f t="shared" si="15"/>
        <v>ü</v>
      </c>
      <c r="W113" s="329" t="str">
        <f t="shared" si="16"/>
        <v/>
      </c>
      <c r="X113" s="329" t="str">
        <f t="shared" si="17"/>
        <v/>
      </c>
      <c r="Y113" s="329" t="str">
        <f t="shared" si="18"/>
        <v/>
      </c>
    </row>
    <row r="114" spans="1:25" ht="25.5" customHeight="1">
      <c r="A114" s="316">
        <f t="shared" si="19"/>
        <v>107</v>
      </c>
      <c r="B114" s="317">
        <v>3</v>
      </c>
      <c r="C114" s="344"/>
      <c r="D114" s="319" t="s">
        <v>1131</v>
      </c>
      <c r="E114" s="345">
        <v>30375000</v>
      </c>
      <c r="F114" s="321" t="s">
        <v>1658</v>
      </c>
      <c r="G114" s="322">
        <v>1</v>
      </c>
      <c r="H114" s="323">
        <v>1</v>
      </c>
      <c r="I114" s="323">
        <v>1</v>
      </c>
      <c r="J114" s="323">
        <v>0</v>
      </c>
      <c r="K114" s="324">
        <v>0</v>
      </c>
      <c r="L114" s="322">
        <v>1</v>
      </c>
      <c r="M114" s="323">
        <v>1</v>
      </c>
      <c r="N114" s="324">
        <v>1</v>
      </c>
      <c r="O114" s="322">
        <v>0</v>
      </c>
      <c r="P114" s="323">
        <v>0</v>
      </c>
      <c r="Q114" s="324">
        <v>1</v>
      </c>
      <c r="R114" s="322">
        <v>1</v>
      </c>
      <c r="S114" s="325">
        <v>1</v>
      </c>
      <c r="T114" s="324">
        <v>1</v>
      </c>
      <c r="U114" s="346" t="s">
        <v>1160</v>
      </c>
      <c r="V114" s="329" t="str">
        <f t="shared" si="15"/>
        <v/>
      </c>
      <c r="W114" s="329" t="str">
        <f t="shared" si="16"/>
        <v/>
      </c>
      <c r="X114" s="329" t="str">
        <f t="shared" si="17"/>
        <v/>
      </c>
      <c r="Y114" s="329" t="str">
        <f t="shared" si="18"/>
        <v>ü</v>
      </c>
    </row>
    <row r="115" spans="1:25" ht="25.5" customHeight="1">
      <c r="A115" s="316">
        <f t="shared" si="19"/>
        <v>108</v>
      </c>
      <c r="B115" s="317">
        <v>3</v>
      </c>
      <c r="C115" s="344"/>
      <c r="D115" s="319" t="s">
        <v>1132</v>
      </c>
      <c r="E115" s="345">
        <v>1500000</v>
      </c>
      <c r="F115" s="321" t="s">
        <v>1659</v>
      </c>
      <c r="G115" s="322">
        <v>1</v>
      </c>
      <c r="H115" s="323">
        <v>1</v>
      </c>
      <c r="I115" s="323">
        <v>0</v>
      </c>
      <c r="J115" s="323">
        <v>0</v>
      </c>
      <c r="K115" s="323">
        <v>0</v>
      </c>
      <c r="L115" s="322">
        <v>1</v>
      </c>
      <c r="M115" s="323">
        <v>1</v>
      </c>
      <c r="N115" s="324">
        <v>1</v>
      </c>
      <c r="O115" s="322">
        <v>0</v>
      </c>
      <c r="P115" s="323">
        <v>1</v>
      </c>
      <c r="Q115" s="325">
        <v>1</v>
      </c>
      <c r="R115" s="326">
        <v>1</v>
      </c>
      <c r="S115" s="325">
        <v>1</v>
      </c>
      <c r="T115" s="321">
        <v>1</v>
      </c>
      <c r="U115" s="346" t="s">
        <v>1363</v>
      </c>
      <c r="V115" s="329" t="str">
        <f t="shared" si="15"/>
        <v>ü</v>
      </c>
      <c r="W115" s="329" t="str">
        <f t="shared" si="16"/>
        <v/>
      </c>
      <c r="X115" s="329" t="str">
        <f t="shared" si="17"/>
        <v/>
      </c>
      <c r="Y115" s="329" t="str">
        <f t="shared" si="18"/>
        <v/>
      </c>
    </row>
    <row r="116" spans="1:25" ht="28.5">
      <c r="A116" s="316">
        <f t="shared" si="19"/>
        <v>109</v>
      </c>
      <c r="B116" s="316">
        <v>4</v>
      </c>
      <c r="C116" s="344" t="s">
        <v>1288</v>
      </c>
      <c r="D116" s="319" t="s">
        <v>1133</v>
      </c>
      <c r="E116" s="345">
        <v>884000</v>
      </c>
      <c r="F116" s="321" t="s">
        <v>1659</v>
      </c>
      <c r="G116" s="322">
        <v>1</v>
      </c>
      <c r="H116" s="323">
        <v>1</v>
      </c>
      <c r="I116" s="323">
        <v>0</v>
      </c>
      <c r="J116" s="323">
        <v>0</v>
      </c>
      <c r="K116" s="323">
        <v>0</v>
      </c>
      <c r="L116" s="322">
        <v>1</v>
      </c>
      <c r="M116" s="323">
        <v>1</v>
      </c>
      <c r="N116" s="324">
        <v>1</v>
      </c>
      <c r="O116" s="322">
        <v>0</v>
      </c>
      <c r="P116" s="323">
        <v>1</v>
      </c>
      <c r="Q116" s="325">
        <v>1</v>
      </c>
      <c r="R116" s="326">
        <v>1</v>
      </c>
      <c r="S116" s="325">
        <v>1</v>
      </c>
      <c r="T116" s="321">
        <v>1</v>
      </c>
      <c r="U116" s="346" t="s">
        <v>1364</v>
      </c>
      <c r="V116" s="329" t="str">
        <f t="shared" si="15"/>
        <v>ü</v>
      </c>
      <c r="W116" s="329" t="str">
        <f t="shared" si="16"/>
        <v/>
      </c>
      <c r="X116" s="329" t="str">
        <f t="shared" si="17"/>
        <v/>
      </c>
      <c r="Y116" s="329" t="str">
        <f t="shared" si="18"/>
        <v/>
      </c>
    </row>
    <row r="117" spans="1:25" ht="25.5" customHeight="1">
      <c r="A117" s="316">
        <f t="shared" si="19"/>
        <v>110</v>
      </c>
      <c r="B117" s="316">
        <v>4</v>
      </c>
      <c r="C117" s="344"/>
      <c r="D117" s="319" t="s">
        <v>1134</v>
      </c>
      <c r="E117" s="345">
        <v>3500000</v>
      </c>
      <c r="F117" s="321" t="s">
        <v>1658</v>
      </c>
      <c r="G117" s="322">
        <v>1</v>
      </c>
      <c r="H117" s="323">
        <v>0</v>
      </c>
      <c r="I117" s="323">
        <v>0</v>
      </c>
      <c r="J117" s="323">
        <v>0</v>
      </c>
      <c r="K117" s="324">
        <v>0</v>
      </c>
      <c r="L117" s="322">
        <v>1</v>
      </c>
      <c r="M117" s="323">
        <v>1</v>
      </c>
      <c r="N117" s="324">
        <v>1</v>
      </c>
      <c r="O117" s="322">
        <v>0</v>
      </c>
      <c r="P117" s="323">
        <v>1</v>
      </c>
      <c r="Q117" s="324">
        <v>1</v>
      </c>
      <c r="R117" s="322">
        <v>0</v>
      </c>
      <c r="S117" s="325">
        <v>0</v>
      </c>
      <c r="T117" s="321">
        <v>0</v>
      </c>
      <c r="U117" s="346" t="s">
        <v>1249</v>
      </c>
      <c r="V117" s="329" t="str">
        <f t="shared" si="15"/>
        <v/>
      </c>
      <c r="W117" s="329" t="str">
        <f t="shared" si="16"/>
        <v/>
      </c>
      <c r="X117" s="329" t="str">
        <f t="shared" si="17"/>
        <v/>
      </c>
      <c r="Y117" s="329" t="str">
        <f t="shared" si="18"/>
        <v>ü</v>
      </c>
    </row>
    <row r="118" spans="1:25" ht="25.5" customHeight="1">
      <c r="A118" s="316">
        <f t="shared" si="19"/>
        <v>111</v>
      </c>
      <c r="B118" s="316">
        <v>4</v>
      </c>
      <c r="C118" s="344"/>
      <c r="D118" s="319" t="s">
        <v>1135</v>
      </c>
      <c r="E118" s="345">
        <v>2082000</v>
      </c>
      <c r="F118" s="321" t="s">
        <v>1658</v>
      </c>
      <c r="G118" s="322">
        <v>1</v>
      </c>
      <c r="H118" s="323">
        <v>0</v>
      </c>
      <c r="I118" s="323">
        <v>0</v>
      </c>
      <c r="J118" s="323">
        <v>0</v>
      </c>
      <c r="K118" s="324">
        <v>0</v>
      </c>
      <c r="L118" s="322">
        <v>1</v>
      </c>
      <c r="M118" s="323">
        <v>1</v>
      </c>
      <c r="N118" s="324">
        <v>1</v>
      </c>
      <c r="O118" s="322">
        <v>0</v>
      </c>
      <c r="P118" s="323">
        <v>1</v>
      </c>
      <c r="Q118" s="324">
        <v>1</v>
      </c>
      <c r="R118" s="322">
        <v>0</v>
      </c>
      <c r="S118" s="325">
        <v>0</v>
      </c>
      <c r="T118" s="321">
        <v>0</v>
      </c>
      <c r="U118" s="346" t="s">
        <v>1655</v>
      </c>
      <c r="V118" s="329" t="str">
        <f t="shared" si="15"/>
        <v/>
      </c>
      <c r="W118" s="329" t="str">
        <f t="shared" si="16"/>
        <v/>
      </c>
      <c r="X118" s="329" t="str">
        <f t="shared" si="17"/>
        <v/>
      </c>
      <c r="Y118" s="329" t="str">
        <f t="shared" si="18"/>
        <v>ü</v>
      </c>
    </row>
    <row r="119" spans="1:25" ht="25.5" customHeight="1">
      <c r="A119" s="316">
        <f t="shared" si="19"/>
        <v>112</v>
      </c>
      <c r="B119" s="316">
        <v>4</v>
      </c>
      <c r="C119" s="344"/>
      <c r="D119" s="319" t="s">
        <v>1136</v>
      </c>
      <c r="E119" s="345">
        <v>13657000</v>
      </c>
      <c r="F119" s="321" t="s">
        <v>1657</v>
      </c>
      <c r="G119" s="322">
        <v>1</v>
      </c>
      <c r="H119" s="323">
        <v>1</v>
      </c>
      <c r="I119" s="323">
        <v>0</v>
      </c>
      <c r="J119" s="323">
        <v>0</v>
      </c>
      <c r="K119" s="324">
        <v>0</v>
      </c>
      <c r="L119" s="322">
        <v>1</v>
      </c>
      <c r="M119" s="323">
        <v>1</v>
      </c>
      <c r="N119" s="324">
        <v>1</v>
      </c>
      <c r="O119" s="322">
        <v>0</v>
      </c>
      <c r="P119" s="323">
        <v>1</v>
      </c>
      <c r="Q119" s="324">
        <v>1</v>
      </c>
      <c r="R119" s="322">
        <v>1</v>
      </c>
      <c r="S119" s="325">
        <v>1</v>
      </c>
      <c r="T119" s="321">
        <v>1</v>
      </c>
      <c r="U119" s="346" t="s">
        <v>1162</v>
      </c>
      <c r="V119" s="329" t="str">
        <f t="shared" si="15"/>
        <v/>
      </c>
      <c r="W119" s="329" t="str">
        <f t="shared" si="16"/>
        <v>ü</v>
      </c>
      <c r="X119" s="329" t="str">
        <f t="shared" si="17"/>
        <v/>
      </c>
      <c r="Y119" s="329" t="str">
        <f t="shared" si="18"/>
        <v/>
      </c>
    </row>
    <row r="120" spans="1:25" ht="25.5" customHeight="1">
      <c r="A120" s="316">
        <f t="shared" si="19"/>
        <v>113</v>
      </c>
      <c r="B120" s="316">
        <v>4</v>
      </c>
      <c r="C120" s="344"/>
      <c r="D120" s="319" t="s">
        <v>1137</v>
      </c>
      <c r="E120" s="345">
        <v>7350000</v>
      </c>
      <c r="F120" s="321" t="s">
        <v>1658</v>
      </c>
      <c r="G120" s="322">
        <v>1</v>
      </c>
      <c r="H120" s="323">
        <v>0</v>
      </c>
      <c r="I120" s="323">
        <v>0</v>
      </c>
      <c r="J120" s="323">
        <v>0</v>
      </c>
      <c r="K120" s="324">
        <v>0</v>
      </c>
      <c r="L120" s="322">
        <v>1</v>
      </c>
      <c r="M120" s="323">
        <v>1</v>
      </c>
      <c r="N120" s="324">
        <v>1</v>
      </c>
      <c r="O120" s="322">
        <v>0</v>
      </c>
      <c r="P120" s="323">
        <v>1</v>
      </c>
      <c r="Q120" s="324">
        <v>1</v>
      </c>
      <c r="R120" s="322">
        <v>0</v>
      </c>
      <c r="S120" s="325">
        <v>0</v>
      </c>
      <c r="T120" s="321">
        <v>0</v>
      </c>
      <c r="U120" s="346" t="s">
        <v>1163</v>
      </c>
      <c r="V120" s="329" t="str">
        <f t="shared" si="15"/>
        <v/>
      </c>
      <c r="W120" s="329" t="str">
        <f t="shared" si="16"/>
        <v/>
      </c>
      <c r="X120" s="329" t="str">
        <f t="shared" si="17"/>
        <v/>
      </c>
      <c r="Y120" s="329" t="str">
        <f t="shared" si="18"/>
        <v>ü</v>
      </c>
    </row>
    <row r="121" spans="1:25" ht="25.5" customHeight="1">
      <c r="A121" s="316">
        <f t="shared" si="19"/>
        <v>114</v>
      </c>
      <c r="B121" s="316">
        <v>4</v>
      </c>
      <c r="C121" s="344"/>
      <c r="D121" s="319" t="s">
        <v>1138</v>
      </c>
      <c r="E121" s="345">
        <v>714000</v>
      </c>
      <c r="F121" s="321" t="s">
        <v>1657</v>
      </c>
      <c r="G121" s="322">
        <v>1</v>
      </c>
      <c r="H121" s="323">
        <v>1</v>
      </c>
      <c r="I121" s="323">
        <v>0</v>
      </c>
      <c r="J121" s="323">
        <v>0</v>
      </c>
      <c r="K121" s="324">
        <v>0</v>
      </c>
      <c r="L121" s="322">
        <v>1</v>
      </c>
      <c r="M121" s="323">
        <v>1</v>
      </c>
      <c r="N121" s="324">
        <v>1</v>
      </c>
      <c r="O121" s="322">
        <v>0</v>
      </c>
      <c r="P121" s="323">
        <v>1</v>
      </c>
      <c r="Q121" s="324">
        <v>1</v>
      </c>
      <c r="R121" s="322">
        <v>1</v>
      </c>
      <c r="S121" s="325">
        <v>1</v>
      </c>
      <c r="T121" s="321">
        <v>1</v>
      </c>
      <c r="U121" s="346" t="s">
        <v>1162</v>
      </c>
      <c r="V121" s="329" t="str">
        <f t="shared" si="15"/>
        <v/>
      </c>
      <c r="W121" s="329" t="str">
        <f t="shared" si="16"/>
        <v>ü</v>
      </c>
      <c r="X121" s="329" t="str">
        <f t="shared" si="17"/>
        <v/>
      </c>
      <c r="Y121" s="329" t="str">
        <f t="shared" si="18"/>
        <v/>
      </c>
    </row>
    <row r="122" spans="1:25" ht="25.5" customHeight="1">
      <c r="A122" s="316">
        <f t="shared" si="19"/>
        <v>115</v>
      </c>
      <c r="B122" s="316">
        <v>4</v>
      </c>
      <c r="C122" s="344"/>
      <c r="D122" s="319" t="s">
        <v>1139</v>
      </c>
      <c r="E122" s="345">
        <v>228000</v>
      </c>
      <c r="F122" s="321" t="s">
        <v>1658</v>
      </c>
      <c r="G122" s="322">
        <v>1</v>
      </c>
      <c r="H122" s="323">
        <v>0</v>
      </c>
      <c r="I122" s="323">
        <v>0</v>
      </c>
      <c r="J122" s="323">
        <v>0</v>
      </c>
      <c r="K122" s="324">
        <v>0</v>
      </c>
      <c r="L122" s="322">
        <v>1</v>
      </c>
      <c r="M122" s="323">
        <v>1</v>
      </c>
      <c r="N122" s="324">
        <v>1</v>
      </c>
      <c r="O122" s="322">
        <v>0</v>
      </c>
      <c r="P122" s="323">
        <v>1</v>
      </c>
      <c r="Q122" s="324">
        <v>1</v>
      </c>
      <c r="R122" s="322">
        <v>0</v>
      </c>
      <c r="S122" s="325">
        <v>0</v>
      </c>
      <c r="T122" s="321">
        <v>0</v>
      </c>
      <c r="U122" s="346" t="s">
        <v>1655</v>
      </c>
      <c r="V122" s="329" t="str">
        <f t="shared" si="15"/>
        <v/>
      </c>
      <c r="W122" s="329" t="str">
        <f t="shared" si="16"/>
        <v/>
      </c>
      <c r="X122" s="329" t="str">
        <f t="shared" si="17"/>
        <v/>
      </c>
      <c r="Y122" s="329" t="str">
        <f t="shared" si="18"/>
        <v>ü</v>
      </c>
    </row>
    <row r="123" spans="1:25" ht="25.5" customHeight="1">
      <c r="A123" s="316">
        <f t="shared" si="19"/>
        <v>116</v>
      </c>
      <c r="B123" s="316">
        <v>4</v>
      </c>
      <c r="C123" s="344"/>
      <c r="D123" s="319" t="s">
        <v>1140</v>
      </c>
      <c r="E123" s="345">
        <v>2000000</v>
      </c>
      <c r="F123" s="321" t="s">
        <v>1657</v>
      </c>
      <c r="G123" s="322">
        <v>1</v>
      </c>
      <c r="H123" s="323">
        <v>1</v>
      </c>
      <c r="I123" s="323">
        <v>0</v>
      </c>
      <c r="J123" s="323">
        <v>0</v>
      </c>
      <c r="K123" s="324">
        <v>0</v>
      </c>
      <c r="L123" s="322">
        <v>1</v>
      </c>
      <c r="M123" s="323">
        <v>1</v>
      </c>
      <c r="N123" s="324">
        <v>1</v>
      </c>
      <c r="O123" s="322">
        <v>0</v>
      </c>
      <c r="P123" s="323">
        <v>1</v>
      </c>
      <c r="Q123" s="324">
        <v>1</v>
      </c>
      <c r="R123" s="322">
        <v>1</v>
      </c>
      <c r="S123" s="325">
        <v>1</v>
      </c>
      <c r="T123" s="321">
        <v>1</v>
      </c>
      <c r="U123" s="346" t="s">
        <v>1162</v>
      </c>
      <c r="V123" s="329" t="str">
        <f t="shared" si="15"/>
        <v/>
      </c>
      <c r="W123" s="329" t="str">
        <f t="shared" si="16"/>
        <v>ü</v>
      </c>
      <c r="X123" s="329" t="str">
        <f t="shared" si="17"/>
        <v/>
      </c>
      <c r="Y123" s="329" t="str">
        <f t="shared" si="18"/>
        <v/>
      </c>
    </row>
    <row r="124" spans="1:25" ht="25.5" customHeight="1">
      <c r="A124" s="316">
        <f t="shared" si="19"/>
        <v>117</v>
      </c>
      <c r="B124" s="316">
        <v>4</v>
      </c>
      <c r="C124" s="344"/>
      <c r="D124" s="331" t="s">
        <v>1141</v>
      </c>
      <c r="E124" s="345">
        <v>2000000</v>
      </c>
      <c r="F124" s="321" t="s">
        <v>1658</v>
      </c>
      <c r="G124" s="322">
        <v>1</v>
      </c>
      <c r="H124" s="323">
        <v>0</v>
      </c>
      <c r="I124" s="323">
        <v>0</v>
      </c>
      <c r="J124" s="323">
        <v>0</v>
      </c>
      <c r="K124" s="324">
        <v>0</v>
      </c>
      <c r="L124" s="322">
        <v>1</v>
      </c>
      <c r="M124" s="323">
        <v>1</v>
      </c>
      <c r="N124" s="324">
        <v>1</v>
      </c>
      <c r="O124" s="322">
        <v>0</v>
      </c>
      <c r="P124" s="323">
        <v>1</v>
      </c>
      <c r="Q124" s="324">
        <v>1</v>
      </c>
      <c r="R124" s="322">
        <v>0</v>
      </c>
      <c r="S124" s="325">
        <v>0</v>
      </c>
      <c r="T124" s="321">
        <v>0</v>
      </c>
      <c r="U124" s="346" t="s">
        <v>1655</v>
      </c>
      <c r="V124" s="329" t="str">
        <f t="shared" si="15"/>
        <v/>
      </c>
      <c r="W124" s="329" t="str">
        <f t="shared" si="16"/>
        <v/>
      </c>
      <c r="X124" s="329" t="str">
        <f t="shared" si="17"/>
        <v/>
      </c>
      <c r="Y124" s="329" t="str">
        <f t="shared" si="18"/>
        <v>ü</v>
      </c>
    </row>
    <row r="125" spans="1:25" ht="25.5" customHeight="1">
      <c r="A125" s="316">
        <f t="shared" si="19"/>
        <v>118</v>
      </c>
      <c r="B125" s="316">
        <v>4</v>
      </c>
      <c r="C125" s="344"/>
      <c r="D125" s="319" t="s">
        <v>1142</v>
      </c>
      <c r="E125" s="345">
        <v>670000</v>
      </c>
      <c r="F125" s="321" t="s">
        <v>1658</v>
      </c>
      <c r="G125" s="322">
        <v>1</v>
      </c>
      <c r="H125" s="323">
        <v>0</v>
      </c>
      <c r="I125" s="323">
        <v>0</v>
      </c>
      <c r="J125" s="323">
        <v>0</v>
      </c>
      <c r="K125" s="324">
        <v>0</v>
      </c>
      <c r="L125" s="322">
        <v>1</v>
      </c>
      <c r="M125" s="323">
        <v>1</v>
      </c>
      <c r="N125" s="324">
        <v>1</v>
      </c>
      <c r="O125" s="322">
        <v>0</v>
      </c>
      <c r="P125" s="323">
        <v>1</v>
      </c>
      <c r="Q125" s="324">
        <v>1</v>
      </c>
      <c r="R125" s="322">
        <v>0</v>
      </c>
      <c r="S125" s="325">
        <v>0</v>
      </c>
      <c r="T125" s="321">
        <v>0</v>
      </c>
      <c r="U125" s="346" t="s">
        <v>1655</v>
      </c>
      <c r="V125" s="329" t="str">
        <f t="shared" si="15"/>
        <v/>
      </c>
      <c r="W125" s="329" t="str">
        <f t="shared" si="16"/>
        <v/>
      </c>
      <c r="X125" s="329" t="str">
        <f t="shared" si="17"/>
        <v/>
      </c>
      <c r="Y125" s="329" t="str">
        <f t="shared" si="18"/>
        <v>ü</v>
      </c>
    </row>
    <row r="126" spans="1:25" ht="25.5" customHeight="1">
      <c r="A126" s="316">
        <f t="shared" si="19"/>
        <v>119</v>
      </c>
      <c r="B126" s="316">
        <v>4</v>
      </c>
      <c r="C126" s="344"/>
      <c r="D126" s="319" t="s">
        <v>1143</v>
      </c>
      <c r="E126" s="345">
        <v>700000</v>
      </c>
      <c r="F126" s="321" t="s">
        <v>1658</v>
      </c>
      <c r="G126" s="322">
        <v>1</v>
      </c>
      <c r="H126" s="323">
        <v>0</v>
      </c>
      <c r="I126" s="323">
        <v>0</v>
      </c>
      <c r="J126" s="323">
        <v>0</v>
      </c>
      <c r="K126" s="324">
        <v>0</v>
      </c>
      <c r="L126" s="322">
        <v>1</v>
      </c>
      <c r="M126" s="323">
        <v>1</v>
      </c>
      <c r="N126" s="324">
        <v>1</v>
      </c>
      <c r="O126" s="322">
        <v>0</v>
      </c>
      <c r="P126" s="323">
        <v>1</v>
      </c>
      <c r="Q126" s="324">
        <v>1</v>
      </c>
      <c r="R126" s="322">
        <v>0</v>
      </c>
      <c r="S126" s="325">
        <v>0</v>
      </c>
      <c r="T126" s="321">
        <v>0</v>
      </c>
      <c r="U126" s="346" t="s">
        <v>1655</v>
      </c>
      <c r="V126" s="329" t="str">
        <f t="shared" si="15"/>
        <v/>
      </c>
      <c r="W126" s="329" t="str">
        <f t="shared" si="16"/>
        <v/>
      </c>
      <c r="X126" s="329" t="str">
        <f t="shared" si="17"/>
        <v/>
      </c>
      <c r="Y126" s="329" t="str">
        <f t="shared" si="18"/>
        <v>ü</v>
      </c>
    </row>
    <row r="127" spans="1:25" ht="25.5" customHeight="1">
      <c r="A127" s="316">
        <f t="shared" si="19"/>
        <v>120</v>
      </c>
      <c r="B127" s="316">
        <v>4</v>
      </c>
      <c r="C127" s="344"/>
      <c r="D127" s="319" t="s">
        <v>1144</v>
      </c>
      <c r="E127" s="345">
        <v>3200000</v>
      </c>
      <c r="F127" s="321" t="s">
        <v>1658</v>
      </c>
      <c r="G127" s="322">
        <v>1</v>
      </c>
      <c r="H127" s="323">
        <v>0</v>
      </c>
      <c r="I127" s="323">
        <v>0</v>
      </c>
      <c r="J127" s="323">
        <v>0</v>
      </c>
      <c r="K127" s="324">
        <v>0</v>
      </c>
      <c r="L127" s="322">
        <v>1</v>
      </c>
      <c r="M127" s="323">
        <v>1</v>
      </c>
      <c r="N127" s="324">
        <v>1</v>
      </c>
      <c r="O127" s="322">
        <v>0</v>
      </c>
      <c r="P127" s="323">
        <v>1</v>
      </c>
      <c r="Q127" s="324">
        <v>1</v>
      </c>
      <c r="R127" s="322">
        <v>0</v>
      </c>
      <c r="S127" s="325">
        <v>0</v>
      </c>
      <c r="T127" s="321">
        <v>0</v>
      </c>
      <c r="U127" s="346" t="s">
        <v>1655</v>
      </c>
      <c r="V127" s="329" t="str">
        <f t="shared" si="15"/>
        <v/>
      </c>
      <c r="W127" s="329" t="str">
        <f t="shared" si="16"/>
        <v/>
      </c>
      <c r="X127" s="329" t="str">
        <f t="shared" si="17"/>
        <v/>
      </c>
      <c r="Y127" s="329" t="str">
        <f t="shared" si="18"/>
        <v>ü</v>
      </c>
    </row>
    <row r="128" spans="1:25" ht="25.5" customHeight="1">
      <c r="A128" s="316">
        <f t="shared" si="19"/>
        <v>121</v>
      </c>
      <c r="B128" s="316">
        <v>4</v>
      </c>
      <c r="C128" s="344"/>
      <c r="D128" s="319" t="s">
        <v>1145</v>
      </c>
      <c r="E128" s="345">
        <v>400000</v>
      </c>
      <c r="F128" s="321" t="s">
        <v>1658</v>
      </c>
      <c r="G128" s="322">
        <v>1</v>
      </c>
      <c r="H128" s="323">
        <v>0</v>
      </c>
      <c r="I128" s="323">
        <v>0</v>
      </c>
      <c r="J128" s="323">
        <v>0</v>
      </c>
      <c r="K128" s="324">
        <v>0</v>
      </c>
      <c r="L128" s="322">
        <v>1</v>
      </c>
      <c r="M128" s="323">
        <v>1</v>
      </c>
      <c r="N128" s="324">
        <v>1</v>
      </c>
      <c r="O128" s="322">
        <v>0</v>
      </c>
      <c r="P128" s="323">
        <v>1</v>
      </c>
      <c r="Q128" s="324">
        <v>1</v>
      </c>
      <c r="R128" s="322">
        <v>0</v>
      </c>
      <c r="S128" s="325">
        <v>0</v>
      </c>
      <c r="T128" s="321">
        <v>0</v>
      </c>
      <c r="U128" s="346" t="s">
        <v>1655</v>
      </c>
      <c r="V128" s="329" t="str">
        <f t="shared" si="15"/>
        <v/>
      </c>
      <c r="W128" s="329" t="str">
        <f t="shared" si="16"/>
        <v/>
      </c>
      <c r="X128" s="329" t="str">
        <f t="shared" si="17"/>
        <v/>
      </c>
      <c r="Y128" s="329" t="str">
        <f t="shared" si="18"/>
        <v>ü</v>
      </c>
    </row>
    <row r="129" spans="1:25" ht="25.5" customHeight="1">
      <c r="A129" s="316">
        <f t="shared" si="19"/>
        <v>122</v>
      </c>
      <c r="B129" s="316">
        <v>4</v>
      </c>
      <c r="C129" s="344"/>
      <c r="D129" s="319" t="s">
        <v>1146</v>
      </c>
      <c r="E129" s="345">
        <v>575000</v>
      </c>
      <c r="F129" s="321" t="s">
        <v>1658</v>
      </c>
      <c r="G129" s="322">
        <v>1</v>
      </c>
      <c r="H129" s="323">
        <v>0</v>
      </c>
      <c r="I129" s="323">
        <v>0</v>
      </c>
      <c r="J129" s="323">
        <v>0</v>
      </c>
      <c r="K129" s="324">
        <v>0</v>
      </c>
      <c r="L129" s="322">
        <v>1</v>
      </c>
      <c r="M129" s="323">
        <v>1</v>
      </c>
      <c r="N129" s="324">
        <v>1</v>
      </c>
      <c r="O129" s="322">
        <v>0</v>
      </c>
      <c r="P129" s="323">
        <v>1</v>
      </c>
      <c r="Q129" s="324">
        <v>1</v>
      </c>
      <c r="R129" s="322">
        <v>0</v>
      </c>
      <c r="S129" s="325">
        <v>0</v>
      </c>
      <c r="T129" s="321">
        <v>0</v>
      </c>
      <c r="U129" s="346" t="s">
        <v>1655</v>
      </c>
      <c r="V129" s="329" t="str">
        <f t="shared" si="15"/>
        <v/>
      </c>
      <c r="W129" s="329" t="str">
        <f t="shared" si="16"/>
        <v/>
      </c>
      <c r="X129" s="329" t="str">
        <f t="shared" si="17"/>
        <v/>
      </c>
      <c r="Y129" s="329" t="str">
        <f t="shared" si="18"/>
        <v>ü</v>
      </c>
    </row>
    <row r="130" spans="1:25" ht="25.5" customHeight="1">
      <c r="A130" s="316">
        <f t="shared" si="19"/>
        <v>123</v>
      </c>
      <c r="B130" s="316">
        <v>4</v>
      </c>
      <c r="C130" s="344"/>
      <c r="D130" s="332" t="s">
        <v>1146</v>
      </c>
      <c r="E130" s="347">
        <v>4956000</v>
      </c>
      <c r="F130" s="334" t="s">
        <v>1658</v>
      </c>
      <c r="G130" s="339">
        <v>0</v>
      </c>
      <c r="H130" s="336">
        <v>0</v>
      </c>
      <c r="I130" s="336">
        <v>0</v>
      </c>
      <c r="J130" s="336">
        <v>0</v>
      </c>
      <c r="K130" s="338">
        <v>0</v>
      </c>
      <c r="L130" s="339">
        <v>0</v>
      </c>
      <c r="M130" s="336">
        <v>0</v>
      </c>
      <c r="N130" s="338">
        <v>0</v>
      </c>
      <c r="O130" s="339">
        <v>0</v>
      </c>
      <c r="P130" s="336">
        <v>0</v>
      </c>
      <c r="Q130" s="338">
        <v>0</v>
      </c>
      <c r="R130" s="339">
        <v>0</v>
      </c>
      <c r="S130" s="338">
        <v>0</v>
      </c>
      <c r="T130" s="334">
        <v>0</v>
      </c>
      <c r="U130" s="348" t="s">
        <v>183</v>
      </c>
      <c r="V130" s="329" t="str">
        <f t="shared" si="15"/>
        <v/>
      </c>
      <c r="W130" s="329" t="str">
        <f t="shared" si="16"/>
        <v/>
      </c>
      <c r="X130" s="329" t="str">
        <f t="shared" si="17"/>
        <v/>
      </c>
      <c r="Y130" s="329" t="str">
        <f t="shared" si="18"/>
        <v>ü</v>
      </c>
    </row>
    <row r="131" spans="1:25" ht="28.5">
      <c r="A131" s="316">
        <f t="shared" si="19"/>
        <v>124</v>
      </c>
      <c r="B131" s="316">
        <v>4</v>
      </c>
      <c r="C131" s="344"/>
      <c r="D131" s="319" t="s">
        <v>1147</v>
      </c>
      <c r="E131" s="345">
        <v>100000</v>
      </c>
      <c r="F131" s="321" t="s">
        <v>1657</v>
      </c>
      <c r="G131" s="322">
        <v>1</v>
      </c>
      <c r="H131" s="323">
        <v>1</v>
      </c>
      <c r="I131" s="323">
        <v>0</v>
      </c>
      <c r="J131" s="323">
        <v>0</v>
      </c>
      <c r="K131" s="324">
        <v>0</v>
      </c>
      <c r="L131" s="322">
        <v>1</v>
      </c>
      <c r="M131" s="323">
        <v>1</v>
      </c>
      <c r="N131" s="324">
        <v>1</v>
      </c>
      <c r="O131" s="322">
        <v>0</v>
      </c>
      <c r="P131" s="323">
        <v>1</v>
      </c>
      <c r="Q131" s="324">
        <v>1</v>
      </c>
      <c r="R131" s="322">
        <v>1</v>
      </c>
      <c r="S131" s="325">
        <v>1</v>
      </c>
      <c r="T131" s="321">
        <v>1</v>
      </c>
      <c r="U131" s="346" t="s">
        <v>1162</v>
      </c>
      <c r="V131" s="329" t="str">
        <f t="shared" si="15"/>
        <v/>
      </c>
      <c r="W131" s="329" t="str">
        <f t="shared" si="16"/>
        <v>ü</v>
      </c>
      <c r="X131" s="329" t="str">
        <f t="shared" si="17"/>
        <v/>
      </c>
      <c r="Y131" s="329" t="str">
        <f t="shared" si="18"/>
        <v/>
      </c>
    </row>
    <row r="132" spans="1:25" ht="25.5" customHeight="1">
      <c r="A132" s="316">
        <f t="shared" si="19"/>
        <v>125</v>
      </c>
      <c r="B132" s="316">
        <v>4</v>
      </c>
      <c r="C132" s="344"/>
      <c r="D132" s="319" t="s">
        <v>1148</v>
      </c>
      <c r="E132" s="345">
        <v>3500000</v>
      </c>
      <c r="F132" s="321" t="s">
        <v>1658</v>
      </c>
      <c r="G132" s="322">
        <v>1</v>
      </c>
      <c r="H132" s="323">
        <v>0</v>
      </c>
      <c r="I132" s="323">
        <v>0</v>
      </c>
      <c r="J132" s="323">
        <v>0</v>
      </c>
      <c r="K132" s="324">
        <v>0</v>
      </c>
      <c r="L132" s="322">
        <v>1</v>
      </c>
      <c r="M132" s="323">
        <v>1</v>
      </c>
      <c r="N132" s="324">
        <v>1</v>
      </c>
      <c r="O132" s="322">
        <v>0</v>
      </c>
      <c r="P132" s="323">
        <v>1</v>
      </c>
      <c r="Q132" s="324">
        <v>1</v>
      </c>
      <c r="R132" s="322">
        <v>0</v>
      </c>
      <c r="S132" s="325">
        <v>0</v>
      </c>
      <c r="T132" s="321">
        <v>0</v>
      </c>
      <c r="U132" s="346" t="s">
        <v>1655</v>
      </c>
      <c r="V132" s="329" t="str">
        <f t="shared" si="15"/>
        <v/>
      </c>
      <c r="W132" s="329" t="str">
        <f t="shared" si="16"/>
        <v/>
      </c>
      <c r="X132" s="329" t="str">
        <f t="shared" si="17"/>
        <v/>
      </c>
      <c r="Y132" s="329" t="str">
        <f t="shared" si="18"/>
        <v>ü</v>
      </c>
    </row>
    <row r="133" spans="1:25" ht="25.5" customHeight="1">
      <c r="A133" s="316">
        <f t="shared" si="19"/>
        <v>126</v>
      </c>
      <c r="B133" s="316">
        <v>4</v>
      </c>
      <c r="C133" s="344"/>
      <c r="D133" s="319" t="s">
        <v>1149</v>
      </c>
      <c r="E133" s="345">
        <v>2500000</v>
      </c>
      <c r="F133" s="321" t="s">
        <v>1659</v>
      </c>
      <c r="G133" s="322">
        <v>1</v>
      </c>
      <c r="H133" s="323">
        <v>1</v>
      </c>
      <c r="I133" s="323">
        <v>0</v>
      </c>
      <c r="J133" s="323">
        <v>0</v>
      </c>
      <c r="K133" s="323">
        <v>0</v>
      </c>
      <c r="L133" s="322">
        <v>1</v>
      </c>
      <c r="M133" s="323">
        <v>1</v>
      </c>
      <c r="N133" s="324">
        <v>1</v>
      </c>
      <c r="O133" s="322">
        <v>0</v>
      </c>
      <c r="P133" s="323">
        <v>1</v>
      </c>
      <c r="Q133" s="325">
        <v>1</v>
      </c>
      <c r="R133" s="326">
        <v>1</v>
      </c>
      <c r="S133" s="325">
        <v>1</v>
      </c>
      <c r="T133" s="321">
        <v>1</v>
      </c>
      <c r="U133" s="346" t="s">
        <v>1364</v>
      </c>
      <c r="V133" s="329" t="str">
        <f t="shared" si="15"/>
        <v>ü</v>
      </c>
      <c r="W133" s="329" t="str">
        <f t="shared" si="16"/>
        <v/>
      </c>
      <c r="X133" s="329" t="str">
        <f t="shared" si="17"/>
        <v/>
      </c>
      <c r="Y133" s="329" t="str">
        <f t="shared" si="18"/>
        <v/>
      </c>
    </row>
    <row r="134" spans="1:25" ht="25.5" customHeight="1">
      <c r="A134" s="316">
        <f t="shared" si="19"/>
        <v>127</v>
      </c>
      <c r="B134" s="316">
        <v>4</v>
      </c>
      <c r="C134" s="344"/>
      <c r="D134" s="319" t="s">
        <v>1150</v>
      </c>
      <c r="E134" s="345">
        <v>1381220</v>
      </c>
      <c r="F134" s="321" t="s">
        <v>1658</v>
      </c>
      <c r="G134" s="322">
        <v>1</v>
      </c>
      <c r="H134" s="323">
        <v>0</v>
      </c>
      <c r="I134" s="323">
        <v>0</v>
      </c>
      <c r="J134" s="323">
        <v>0</v>
      </c>
      <c r="K134" s="324">
        <v>0</v>
      </c>
      <c r="L134" s="322">
        <v>1</v>
      </c>
      <c r="M134" s="323">
        <v>1</v>
      </c>
      <c r="N134" s="324">
        <v>1</v>
      </c>
      <c r="O134" s="322">
        <v>0</v>
      </c>
      <c r="P134" s="323">
        <v>1</v>
      </c>
      <c r="Q134" s="324">
        <v>1</v>
      </c>
      <c r="R134" s="322">
        <v>0</v>
      </c>
      <c r="S134" s="325">
        <v>0</v>
      </c>
      <c r="T134" s="321">
        <v>0</v>
      </c>
      <c r="U134" s="346" t="s">
        <v>1655</v>
      </c>
      <c r="V134" s="329" t="str">
        <f t="shared" si="15"/>
        <v/>
      </c>
      <c r="W134" s="329" t="str">
        <f t="shared" si="16"/>
        <v/>
      </c>
      <c r="X134" s="329" t="str">
        <f t="shared" si="17"/>
        <v/>
      </c>
      <c r="Y134" s="329" t="str">
        <f t="shared" si="18"/>
        <v>ü</v>
      </c>
    </row>
    <row r="135" spans="1:25" ht="25.5" customHeight="1">
      <c r="A135" s="316">
        <f t="shared" si="19"/>
        <v>128</v>
      </c>
      <c r="B135" s="316">
        <v>4</v>
      </c>
      <c r="C135" s="344"/>
      <c r="D135" s="319" t="s">
        <v>1151</v>
      </c>
      <c r="E135" s="345">
        <v>107830</v>
      </c>
      <c r="F135" s="321" t="s">
        <v>1658</v>
      </c>
      <c r="G135" s="322">
        <v>1</v>
      </c>
      <c r="H135" s="323">
        <v>0</v>
      </c>
      <c r="I135" s="323">
        <v>0</v>
      </c>
      <c r="J135" s="323">
        <v>0</v>
      </c>
      <c r="K135" s="324">
        <v>0</v>
      </c>
      <c r="L135" s="322">
        <v>1</v>
      </c>
      <c r="M135" s="323">
        <v>1</v>
      </c>
      <c r="N135" s="324">
        <v>1</v>
      </c>
      <c r="O135" s="322">
        <v>0</v>
      </c>
      <c r="P135" s="323">
        <v>1</v>
      </c>
      <c r="Q135" s="324">
        <v>1</v>
      </c>
      <c r="R135" s="322">
        <v>0</v>
      </c>
      <c r="S135" s="325">
        <v>0</v>
      </c>
      <c r="T135" s="321">
        <v>0</v>
      </c>
      <c r="U135" s="346" t="s">
        <v>1655</v>
      </c>
      <c r="V135" s="329" t="str">
        <f t="shared" si="15"/>
        <v/>
      </c>
      <c r="W135" s="329" t="str">
        <f t="shared" si="16"/>
        <v/>
      </c>
      <c r="X135" s="329" t="str">
        <f t="shared" si="17"/>
        <v/>
      </c>
      <c r="Y135" s="329" t="str">
        <f t="shared" si="18"/>
        <v>ü</v>
      </c>
    </row>
    <row r="136" spans="1:25" ht="25.5" customHeight="1">
      <c r="A136" s="316">
        <f t="shared" si="19"/>
        <v>129</v>
      </c>
      <c r="B136" s="316">
        <v>4</v>
      </c>
      <c r="C136" s="344"/>
      <c r="D136" s="319" t="s">
        <v>1152</v>
      </c>
      <c r="E136" s="345">
        <v>384000</v>
      </c>
      <c r="F136" s="321" t="s">
        <v>1658</v>
      </c>
      <c r="G136" s="322">
        <v>1</v>
      </c>
      <c r="H136" s="323">
        <v>0</v>
      </c>
      <c r="I136" s="323">
        <v>0</v>
      </c>
      <c r="J136" s="323">
        <v>0</v>
      </c>
      <c r="K136" s="324">
        <v>0</v>
      </c>
      <c r="L136" s="322">
        <v>1</v>
      </c>
      <c r="M136" s="323">
        <v>1</v>
      </c>
      <c r="N136" s="324">
        <v>1</v>
      </c>
      <c r="O136" s="322">
        <v>0</v>
      </c>
      <c r="P136" s="323">
        <v>1</v>
      </c>
      <c r="Q136" s="324">
        <v>1</v>
      </c>
      <c r="R136" s="322">
        <v>0</v>
      </c>
      <c r="S136" s="325">
        <v>0</v>
      </c>
      <c r="T136" s="321">
        <v>0</v>
      </c>
      <c r="U136" s="346" t="s">
        <v>1654</v>
      </c>
      <c r="V136" s="329" t="str">
        <f t="shared" ref="V136:V142" si="20">IF($F136="Y",$Z$4,"")</f>
        <v/>
      </c>
      <c r="W136" s="329" t="str">
        <f t="shared" ref="W136:W142" si="21">IF(F136="F",$Z$4,"")</f>
        <v/>
      </c>
      <c r="X136" s="329" t="str">
        <f t="shared" ref="X136:X142" si="22">IF(F136="L",$Z$4,"")</f>
        <v/>
      </c>
      <c r="Y136" s="329" t="str">
        <f t="shared" ref="Y136:Y142" si="23">IF(F136="N",$Z$4,"")</f>
        <v>ü</v>
      </c>
    </row>
    <row r="137" spans="1:25" ht="25.5" customHeight="1">
      <c r="A137" s="316">
        <f t="shared" ref="A137:A142" si="24">A136+1</f>
        <v>130</v>
      </c>
      <c r="B137" s="316">
        <v>4</v>
      </c>
      <c r="C137" s="344"/>
      <c r="D137" s="349" t="s">
        <v>1153</v>
      </c>
      <c r="E137" s="345">
        <v>1400000</v>
      </c>
      <c r="F137" s="321" t="s">
        <v>1658</v>
      </c>
      <c r="G137" s="322">
        <v>1</v>
      </c>
      <c r="H137" s="323">
        <v>0</v>
      </c>
      <c r="I137" s="323">
        <v>0</v>
      </c>
      <c r="J137" s="323">
        <v>0</v>
      </c>
      <c r="K137" s="324">
        <v>0</v>
      </c>
      <c r="L137" s="322">
        <v>1</v>
      </c>
      <c r="M137" s="323">
        <v>1</v>
      </c>
      <c r="N137" s="324">
        <v>1</v>
      </c>
      <c r="O137" s="322">
        <v>0</v>
      </c>
      <c r="P137" s="323">
        <v>1</v>
      </c>
      <c r="Q137" s="324">
        <v>1</v>
      </c>
      <c r="R137" s="322">
        <v>0</v>
      </c>
      <c r="S137" s="325">
        <v>0</v>
      </c>
      <c r="T137" s="321">
        <v>0</v>
      </c>
      <c r="U137" s="346" t="s">
        <v>1249</v>
      </c>
      <c r="V137" s="329" t="str">
        <f t="shared" si="20"/>
        <v/>
      </c>
      <c r="W137" s="329" t="str">
        <f t="shared" si="21"/>
        <v/>
      </c>
      <c r="X137" s="329" t="str">
        <f t="shared" si="22"/>
        <v/>
      </c>
      <c r="Y137" s="329" t="str">
        <f t="shared" si="23"/>
        <v>ü</v>
      </c>
    </row>
    <row r="138" spans="1:25" ht="25.5" customHeight="1">
      <c r="A138" s="316">
        <f t="shared" si="24"/>
        <v>131</v>
      </c>
      <c r="B138" s="316">
        <v>4</v>
      </c>
      <c r="C138" s="344"/>
      <c r="D138" s="332" t="s">
        <v>1154</v>
      </c>
      <c r="E138" s="347">
        <v>1000000</v>
      </c>
      <c r="F138" s="334" t="s">
        <v>1658</v>
      </c>
      <c r="G138" s="335">
        <v>0</v>
      </c>
      <c r="H138" s="336">
        <v>0</v>
      </c>
      <c r="I138" s="336">
        <v>0</v>
      </c>
      <c r="J138" s="336">
        <v>0</v>
      </c>
      <c r="K138" s="337">
        <v>0</v>
      </c>
      <c r="L138" s="335">
        <v>0</v>
      </c>
      <c r="M138" s="336">
        <v>0</v>
      </c>
      <c r="N138" s="337">
        <v>0</v>
      </c>
      <c r="O138" s="335">
        <v>0</v>
      </c>
      <c r="P138" s="336">
        <v>0</v>
      </c>
      <c r="Q138" s="338">
        <v>0</v>
      </c>
      <c r="R138" s="339">
        <v>0</v>
      </c>
      <c r="S138" s="338">
        <v>0</v>
      </c>
      <c r="T138" s="337">
        <v>0</v>
      </c>
      <c r="U138" s="346" t="s">
        <v>183</v>
      </c>
      <c r="V138" s="329" t="str">
        <f t="shared" si="20"/>
        <v/>
      </c>
      <c r="W138" s="329" t="str">
        <f t="shared" si="21"/>
        <v/>
      </c>
      <c r="X138" s="329" t="str">
        <f t="shared" si="22"/>
        <v/>
      </c>
      <c r="Y138" s="329" t="str">
        <f t="shared" si="23"/>
        <v>ü</v>
      </c>
    </row>
    <row r="139" spans="1:25" ht="25.5" customHeight="1">
      <c r="A139" s="316">
        <f t="shared" si="24"/>
        <v>132</v>
      </c>
      <c r="B139" s="316">
        <v>4</v>
      </c>
      <c r="C139" s="344"/>
      <c r="D139" s="319" t="s">
        <v>1155</v>
      </c>
      <c r="E139" s="345">
        <v>1242000</v>
      </c>
      <c r="F139" s="321" t="s">
        <v>1659</v>
      </c>
      <c r="G139" s="322">
        <v>1</v>
      </c>
      <c r="H139" s="323">
        <v>1</v>
      </c>
      <c r="I139" s="323">
        <v>1</v>
      </c>
      <c r="J139" s="323">
        <v>0</v>
      </c>
      <c r="K139" s="323">
        <v>0</v>
      </c>
      <c r="L139" s="322">
        <v>1</v>
      </c>
      <c r="M139" s="323">
        <v>1</v>
      </c>
      <c r="N139" s="324">
        <v>1</v>
      </c>
      <c r="O139" s="322">
        <v>0</v>
      </c>
      <c r="P139" s="323">
        <v>1</v>
      </c>
      <c r="Q139" s="325">
        <v>1</v>
      </c>
      <c r="R139" s="326">
        <v>1</v>
      </c>
      <c r="S139" s="325">
        <v>1</v>
      </c>
      <c r="T139" s="321">
        <v>1</v>
      </c>
      <c r="U139" s="346" t="s">
        <v>1364</v>
      </c>
      <c r="V139" s="329" t="str">
        <f t="shared" si="20"/>
        <v>ü</v>
      </c>
      <c r="W139" s="329" t="str">
        <f t="shared" si="21"/>
        <v/>
      </c>
      <c r="X139" s="329" t="str">
        <f t="shared" si="22"/>
        <v/>
      </c>
      <c r="Y139" s="329" t="str">
        <f t="shared" si="23"/>
        <v/>
      </c>
    </row>
    <row r="140" spans="1:25" ht="28.5">
      <c r="A140" s="316">
        <f t="shared" si="24"/>
        <v>133</v>
      </c>
      <c r="B140" s="316">
        <v>4</v>
      </c>
      <c r="C140" s="344"/>
      <c r="D140" s="319" t="s">
        <v>1156</v>
      </c>
      <c r="E140" s="345">
        <v>8000000</v>
      </c>
      <c r="F140" s="321" t="s">
        <v>1658</v>
      </c>
      <c r="G140" s="322">
        <v>1</v>
      </c>
      <c r="H140" s="323">
        <v>0</v>
      </c>
      <c r="I140" s="323">
        <v>0</v>
      </c>
      <c r="J140" s="323">
        <v>0</v>
      </c>
      <c r="K140" s="324">
        <v>0</v>
      </c>
      <c r="L140" s="322">
        <v>1</v>
      </c>
      <c r="M140" s="323">
        <v>1</v>
      </c>
      <c r="N140" s="324">
        <v>1</v>
      </c>
      <c r="O140" s="322">
        <v>0</v>
      </c>
      <c r="P140" s="323">
        <v>1</v>
      </c>
      <c r="Q140" s="324">
        <v>1</v>
      </c>
      <c r="R140" s="322">
        <v>0</v>
      </c>
      <c r="S140" s="325">
        <v>0</v>
      </c>
      <c r="T140" s="321">
        <v>0</v>
      </c>
      <c r="U140" s="346" t="s">
        <v>1249</v>
      </c>
      <c r="V140" s="329" t="str">
        <f t="shared" si="20"/>
        <v/>
      </c>
      <c r="W140" s="329" t="str">
        <f t="shared" si="21"/>
        <v/>
      </c>
      <c r="X140" s="329" t="str">
        <f t="shared" si="22"/>
        <v/>
      </c>
      <c r="Y140" s="329" t="str">
        <f t="shared" si="23"/>
        <v>ü</v>
      </c>
    </row>
    <row r="141" spans="1:25" ht="25.5" customHeight="1">
      <c r="A141" s="316">
        <f t="shared" si="24"/>
        <v>134</v>
      </c>
      <c r="B141" s="316">
        <v>4</v>
      </c>
      <c r="C141" s="344"/>
      <c r="D141" s="319" t="s">
        <v>1157</v>
      </c>
      <c r="E141" s="345">
        <v>5000000</v>
      </c>
      <c r="F141" s="321" t="s">
        <v>1658</v>
      </c>
      <c r="G141" s="322">
        <v>1</v>
      </c>
      <c r="H141" s="323">
        <v>0</v>
      </c>
      <c r="I141" s="323">
        <v>0</v>
      </c>
      <c r="J141" s="323">
        <v>0</v>
      </c>
      <c r="K141" s="324">
        <v>0</v>
      </c>
      <c r="L141" s="322">
        <v>1</v>
      </c>
      <c r="M141" s="323">
        <v>1</v>
      </c>
      <c r="N141" s="324">
        <v>1</v>
      </c>
      <c r="O141" s="322">
        <v>0</v>
      </c>
      <c r="P141" s="323">
        <v>1</v>
      </c>
      <c r="Q141" s="324">
        <v>1</v>
      </c>
      <c r="R141" s="322">
        <v>0</v>
      </c>
      <c r="S141" s="325">
        <v>0</v>
      </c>
      <c r="T141" s="321">
        <v>0</v>
      </c>
      <c r="U141" s="350" t="s">
        <v>1654</v>
      </c>
      <c r="V141" s="329" t="str">
        <f t="shared" si="20"/>
        <v/>
      </c>
      <c r="W141" s="329" t="str">
        <f t="shared" si="21"/>
        <v/>
      </c>
      <c r="X141" s="329" t="str">
        <f t="shared" si="22"/>
        <v/>
      </c>
      <c r="Y141" s="329" t="str">
        <f t="shared" si="23"/>
        <v>ü</v>
      </c>
    </row>
    <row r="142" spans="1:25" ht="25.5" customHeight="1">
      <c r="A142" s="351">
        <f t="shared" si="24"/>
        <v>135</v>
      </c>
      <c r="B142" s="351">
        <v>4</v>
      </c>
      <c r="C142" s="352"/>
      <c r="D142" s="353" t="s">
        <v>1158</v>
      </c>
      <c r="E142" s="354">
        <v>3840000</v>
      </c>
      <c r="F142" s="355" t="s">
        <v>1659</v>
      </c>
      <c r="G142" s="356">
        <v>1</v>
      </c>
      <c r="H142" s="357">
        <v>1</v>
      </c>
      <c r="I142" s="357">
        <v>0</v>
      </c>
      <c r="J142" s="357">
        <v>0</v>
      </c>
      <c r="K142" s="357">
        <v>0</v>
      </c>
      <c r="L142" s="356">
        <v>1</v>
      </c>
      <c r="M142" s="357">
        <v>1</v>
      </c>
      <c r="N142" s="358">
        <v>1</v>
      </c>
      <c r="O142" s="356">
        <v>0</v>
      </c>
      <c r="P142" s="357">
        <v>1</v>
      </c>
      <c r="Q142" s="359">
        <v>1</v>
      </c>
      <c r="R142" s="360">
        <v>1</v>
      </c>
      <c r="S142" s="359">
        <v>1</v>
      </c>
      <c r="T142" s="355">
        <v>1</v>
      </c>
      <c r="U142" s="361" t="s">
        <v>1364</v>
      </c>
      <c r="V142" s="362" t="str">
        <f t="shared" si="20"/>
        <v>ü</v>
      </c>
      <c r="W142" s="362" t="str">
        <f t="shared" si="21"/>
        <v/>
      </c>
      <c r="X142" s="362" t="str">
        <f t="shared" si="22"/>
        <v/>
      </c>
      <c r="Y142" s="362" t="str">
        <f t="shared" si="23"/>
        <v/>
      </c>
    </row>
    <row r="143" spans="1:25">
      <c r="E143" s="116"/>
      <c r="F143" s="87"/>
    </row>
    <row r="145" spans="4:21" hidden="1">
      <c r="D145" s="74" t="s">
        <v>857</v>
      </c>
      <c r="E145" s="75">
        <f>SUMIF(F$8:F142,"Y",E$8:E142)</f>
        <v>243699678</v>
      </c>
      <c r="F145" s="76">
        <f>COUNTIF(F$8:F142,"Y")</f>
        <v>76</v>
      </c>
    </row>
    <row r="146" spans="4:21" hidden="1">
      <c r="D146" s="77" t="s">
        <v>858</v>
      </c>
      <c r="E146" s="78">
        <f>SUMIF(F$8:F142,"N",E$8:E142)</f>
        <v>128644650</v>
      </c>
      <c r="F146" s="73">
        <f>COUNTIF(F$8:F142,"N")</f>
        <v>41</v>
      </c>
      <c r="U146" s="57"/>
    </row>
    <row r="147" spans="4:21" hidden="1">
      <c r="D147" s="77" t="s">
        <v>856</v>
      </c>
      <c r="E147" s="78">
        <f>SUMIF(F$8:F142,"F",E$8:E142)</f>
        <v>126038946</v>
      </c>
      <c r="F147" s="73">
        <f>COUNTIF(F$8:F142,"F")</f>
        <v>15</v>
      </c>
    </row>
    <row r="148" spans="4:21" hidden="1">
      <c r="D148" s="77" t="s">
        <v>1339</v>
      </c>
      <c r="E148" s="78">
        <f>SUMIF(F$8:F142,"L",E$8:E142)</f>
        <v>917632</v>
      </c>
      <c r="F148" s="73">
        <f>COUNTIF(F$8:F142,"L")</f>
        <v>3</v>
      </c>
    </row>
    <row r="149" spans="4:21" hidden="1">
      <c r="D149" s="79" t="s">
        <v>859</v>
      </c>
      <c r="E149" s="80">
        <f>SUM(E145:E148)</f>
        <v>499300906</v>
      </c>
      <c r="F149" s="117">
        <f>SUM(F145:F148)</f>
        <v>135</v>
      </c>
    </row>
  </sheetData>
  <mergeCells count="25">
    <mergeCell ref="A5:A7"/>
    <mergeCell ref="C5:C7"/>
    <mergeCell ref="D5:D7"/>
    <mergeCell ref="E5:E7"/>
    <mergeCell ref="M6:M7"/>
    <mergeCell ref="L6:L7"/>
    <mergeCell ref="F5:F7"/>
    <mergeCell ref="K6:K7"/>
    <mergeCell ref="G6:G7"/>
    <mergeCell ref="J6:J7"/>
    <mergeCell ref="H6:H7"/>
    <mergeCell ref="I6:I7"/>
    <mergeCell ref="G5:K5"/>
    <mergeCell ref="V5:Y5"/>
    <mergeCell ref="R5:S5"/>
    <mergeCell ref="L5:N5"/>
    <mergeCell ref="O5:Q5"/>
    <mergeCell ref="U5:U7"/>
    <mergeCell ref="Q6:Q7"/>
    <mergeCell ref="R6:R7"/>
    <mergeCell ref="S6:S7"/>
    <mergeCell ref="N6:N7"/>
    <mergeCell ref="O6:O7"/>
    <mergeCell ref="T6:T7"/>
    <mergeCell ref="P6:P7"/>
  </mergeCells>
  <phoneticPr fontId="7" type="noConversion"/>
  <printOptions horizontalCentered="1"/>
  <pageMargins left="0.35433070866141736" right="0.35433070866141736" top="0.74803149606299213" bottom="0.43307086614173229" header="0.31496062992125984" footer="0.15748031496062992"/>
  <pageSetup paperSize="9" scale="80" orientation="landscape" r:id="rId1"/>
  <headerFooter alignWithMargins="0">
    <oddFooter>&amp;Cหน้าที่&amp;Pจาก&amp;N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13"/>
  <sheetViews>
    <sheetView showGridLines="0" zoomScale="90" zoomScaleNormal="90" workbookViewId="0">
      <selection sqref="A1:J13"/>
    </sheetView>
  </sheetViews>
  <sheetFormatPr defaultRowHeight="22.5"/>
  <cols>
    <col min="1" max="1" width="3.7109375" style="1155" customWidth="1"/>
    <col min="2" max="2" width="40.7109375" style="1155" customWidth="1"/>
    <col min="3" max="3" width="8.42578125" style="1155" customWidth="1"/>
    <col min="4" max="4" width="16.7109375" style="1155" customWidth="1"/>
    <col min="5" max="5" width="9.140625" style="1155"/>
    <col min="6" max="6" width="16.7109375" style="1155" customWidth="1"/>
    <col min="7" max="7" width="9.140625" style="1155"/>
    <col min="8" max="8" width="14.7109375" style="1155" customWidth="1"/>
    <col min="9" max="9" width="6.7109375" style="1155" customWidth="1"/>
    <col min="10" max="10" width="17.85546875" style="1155" customWidth="1"/>
    <col min="11" max="11" width="14" style="1155" bestFit="1" customWidth="1"/>
    <col min="12" max="12" width="10.140625" style="1155" bestFit="1" customWidth="1"/>
    <col min="13" max="256" width="9.140625" style="1155"/>
    <col min="257" max="257" width="3.7109375" style="1155" customWidth="1"/>
    <col min="258" max="258" width="40.7109375" style="1155" customWidth="1"/>
    <col min="259" max="259" width="8.42578125" style="1155" customWidth="1"/>
    <col min="260" max="260" width="16.7109375" style="1155" customWidth="1"/>
    <col min="261" max="261" width="9.140625" style="1155"/>
    <col min="262" max="262" width="16.7109375" style="1155" customWidth="1"/>
    <col min="263" max="263" width="9.140625" style="1155"/>
    <col min="264" max="264" width="14.7109375" style="1155" customWidth="1"/>
    <col min="265" max="265" width="6.7109375" style="1155" customWidth="1"/>
    <col min="266" max="266" width="16.7109375" style="1155" customWidth="1"/>
    <col min="267" max="512" width="9.140625" style="1155"/>
    <col min="513" max="513" width="3.7109375" style="1155" customWidth="1"/>
    <col min="514" max="514" width="40.7109375" style="1155" customWidth="1"/>
    <col min="515" max="515" width="8.42578125" style="1155" customWidth="1"/>
    <col min="516" max="516" width="16.7109375" style="1155" customWidth="1"/>
    <col min="517" max="517" width="9.140625" style="1155"/>
    <col min="518" max="518" width="16.7109375" style="1155" customWidth="1"/>
    <col min="519" max="519" width="9.140625" style="1155"/>
    <col min="520" max="520" width="14.7109375" style="1155" customWidth="1"/>
    <col min="521" max="521" width="6.7109375" style="1155" customWidth="1"/>
    <col min="522" max="522" width="16.7109375" style="1155" customWidth="1"/>
    <col min="523" max="768" width="9.140625" style="1155"/>
    <col min="769" max="769" width="3.7109375" style="1155" customWidth="1"/>
    <col min="770" max="770" width="40.7109375" style="1155" customWidth="1"/>
    <col min="771" max="771" width="8.42578125" style="1155" customWidth="1"/>
    <col min="772" max="772" width="16.7109375" style="1155" customWidth="1"/>
    <col min="773" max="773" width="9.140625" style="1155"/>
    <col min="774" max="774" width="16.7109375" style="1155" customWidth="1"/>
    <col min="775" max="775" width="9.140625" style="1155"/>
    <col min="776" max="776" width="14.7109375" style="1155" customWidth="1"/>
    <col min="777" max="777" width="6.7109375" style="1155" customWidth="1"/>
    <col min="778" max="778" width="16.7109375" style="1155" customWidth="1"/>
    <col min="779" max="1024" width="9.140625" style="1155"/>
    <col min="1025" max="1025" width="3.7109375" style="1155" customWidth="1"/>
    <col min="1026" max="1026" width="40.7109375" style="1155" customWidth="1"/>
    <col min="1027" max="1027" width="8.42578125" style="1155" customWidth="1"/>
    <col min="1028" max="1028" width="16.7109375" style="1155" customWidth="1"/>
    <col min="1029" max="1029" width="9.140625" style="1155"/>
    <col min="1030" max="1030" width="16.7109375" style="1155" customWidth="1"/>
    <col min="1031" max="1031" width="9.140625" style="1155"/>
    <col min="1032" max="1032" width="14.7109375" style="1155" customWidth="1"/>
    <col min="1033" max="1033" width="6.7109375" style="1155" customWidth="1"/>
    <col min="1034" max="1034" width="16.7109375" style="1155" customWidth="1"/>
    <col min="1035" max="1280" width="9.140625" style="1155"/>
    <col min="1281" max="1281" width="3.7109375" style="1155" customWidth="1"/>
    <col min="1282" max="1282" width="40.7109375" style="1155" customWidth="1"/>
    <col min="1283" max="1283" width="8.42578125" style="1155" customWidth="1"/>
    <col min="1284" max="1284" width="16.7109375" style="1155" customWidth="1"/>
    <col min="1285" max="1285" width="9.140625" style="1155"/>
    <col min="1286" max="1286" width="16.7109375" style="1155" customWidth="1"/>
    <col min="1287" max="1287" width="9.140625" style="1155"/>
    <col min="1288" max="1288" width="14.7109375" style="1155" customWidth="1"/>
    <col min="1289" max="1289" width="6.7109375" style="1155" customWidth="1"/>
    <col min="1290" max="1290" width="16.7109375" style="1155" customWidth="1"/>
    <col min="1291" max="1536" width="9.140625" style="1155"/>
    <col min="1537" max="1537" width="3.7109375" style="1155" customWidth="1"/>
    <col min="1538" max="1538" width="40.7109375" style="1155" customWidth="1"/>
    <col min="1539" max="1539" width="8.42578125" style="1155" customWidth="1"/>
    <col min="1540" max="1540" width="16.7109375" style="1155" customWidth="1"/>
    <col min="1541" max="1541" width="9.140625" style="1155"/>
    <col min="1542" max="1542" width="16.7109375" style="1155" customWidth="1"/>
    <col min="1543" max="1543" width="9.140625" style="1155"/>
    <col min="1544" max="1544" width="14.7109375" style="1155" customWidth="1"/>
    <col min="1545" max="1545" width="6.7109375" style="1155" customWidth="1"/>
    <col min="1546" max="1546" width="16.7109375" style="1155" customWidth="1"/>
    <col min="1547" max="1792" width="9.140625" style="1155"/>
    <col min="1793" max="1793" width="3.7109375" style="1155" customWidth="1"/>
    <col min="1794" max="1794" width="40.7109375" style="1155" customWidth="1"/>
    <col min="1795" max="1795" width="8.42578125" style="1155" customWidth="1"/>
    <col min="1796" max="1796" width="16.7109375" style="1155" customWidth="1"/>
    <col min="1797" max="1797" width="9.140625" style="1155"/>
    <col min="1798" max="1798" width="16.7109375" style="1155" customWidth="1"/>
    <col min="1799" max="1799" width="9.140625" style="1155"/>
    <col min="1800" max="1800" width="14.7109375" style="1155" customWidth="1"/>
    <col min="1801" max="1801" width="6.7109375" style="1155" customWidth="1"/>
    <col min="1802" max="1802" width="16.7109375" style="1155" customWidth="1"/>
    <col min="1803" max="2048" width="9.140625" style="1155"/>
    <col min="2049" max="2049" width="3.7109375" style="1155" customWidth="1"/>
    <col min="2050" max="2050" width="40.7109375" style="1155" customWidth="1"/>
    <col min="2051" max="2051" width="8.42578125" style="1155" customWidth="1"/>
    <col min="2052" max="2052" width="16.7109375" style="1155" customWidth="1"/>
    <col min="2053" max="2053" width="9.140625" style="1155"/>
    <col min="2054" max="2054" width="16.7109375" style="1155" customWidth="1"/>
    <col min="2055" max="2055" width="9.140625" style="1155"/>
    <col min="2056" max="2056" width="14.7109375" style="1155" customWidth="1"/>
    <col min="2057" max="2057" width="6.7109375" style="1155" customWidth="1"/>
    <col min="2058" max="2058" width="16.7109375" style="1155" customWidth="1"/>
    <col min="2059" max="2304" width="9.140625" style="1155"/>
    <col min="2305" max="2305" width="3.7109375" style="1155" customWidth="1"/>
    <col min="2306" max="2306" width="40.7109375" style="1155" customWidth="1"/>
    <col min="2307" max="2307" width="8.42578125" style="1155" customWidth="1"/>
    <col min="2308" max="2308" width="16.7109375" style="1155" customWidth="1"/>
    <col min="2309" max="2309" width="9.140625" style="1155"/>
    <col min="2310" max="2310" width="16.7109375" style="1155" customWidth="1"/>
    <col min="2311" max="2311" width="9.140625" style="1155"/>
    <col min="2312" max="2312" width="14.7109375" style="1155" customWidth="1"/>
    <col min="2313" max="2313" width="6.7109375" style="1155" customWidth="1"/>
    <col min="2314" max="2314" width="16.7109375" style="1155" customWidth="1"/>
    <col min="2315" max="2560" width="9.140625" style="1155"/>
    <col min="2561" max="2561" width="3.7109375" style="1155" customWidth="1"/>
    <col min="2562" max="2562" width="40.7109375" style="1155" customWidth="1"/>
    <col min="2563" max="2563" width="8.42578125" style="1155" customWidth="1"/>
    <col min="2564" max="2564" width="16.7109375" style="1155" customWidth="1"/>
    <col min="2565" max="2565" width="9.140625" style="1155"/>
    <col min="2566" max="2566" width="16.7109375" style="1155" customWidth="1"/>
    <col min="2567" max="2567" width="9.140625" style="1155"/>
    <col min="2568" max="2568" width="14.7109375" style="1155" customWidth="1"/>
    <col min="2569" max="2569" width="6.7109375" style="1155" customWidth="1"/>
    <col min="2570" max="2570" width="16.7109375" style="1155" customWidth="1"/>
    <col min="2571" max="2816" width="9.140625" style="1155"/>
    <col min="2817" max="2817" width="3.7109375" style="1155" customWidth="1"/>
    <col min="2818" max="2818" width="40.7109375" style="1155" customWidth="1"/>
    <col min="2819" max="2819" width="8.42578125" style="1155" customWidth="1"/>
    <col min="2820" max="2820" width="16.7109375" style="1155" customWidth="1"/>
    <col min="2821" max="2821" width="9.140625" style="1155"/>
    <col min="2822" max="2822" width="16.7109375" style="1155" customWidth="1"/>
    <col min="2823" max="2823" width="9.140625" style="1155"/>
    <col min="2824" max="2824" width="14.7109375" style="1155" customWidth="1"/>
    <col min="2825" max="2825" width="6.7109375" style="1155" customWidth="1"/>
    <col min="2826" max="2826" width="16.7109375" style="1155" customWidth="1"/>
    <col min="2827" max="3072" width="9.140625" style="1155"/>
    <col min="3073" max="3073" width="3.7109375" style="1155" customWidth="1"/>
    <col min="3074" max="3074" width="40.7109375" style="1155" customWidth="1"/>
    <col min="3075" max="3075" width="8.42578125" style="1155" customWidth="1"/>
    <col min="3076" max="3076" width="16.7109375" style="1155" customWidth="1"/>
    <col min="3077" max="3077" width="9.140625" style="1155"/>
    <col min="3078" max="3078" width="16.7109375" style="1155" customWidth="1"/>
    <col min="3079" max="3079" width="9.140625" style="1155"/>
    <col min="3080" max="3080" width="14.7109375" style="1155" customWidth="1"/>
    <col min="3081" max="3081" width="6.7109375" style="1155" customWidth="1"/>
    <col min="3082" max="3082" width="16.7109375" style="1155" customWidth="1"/>
    <col min="3083" max="3328" width="9.140625" style="1155"/>
    <col min="3329" max="3329" width="3.7109375" style="1155" customWidth="1"/>
    <col min="3330" max="3330" width="40.7109375" style="1155" customWidth="1"/>
    <col min="3331" max="3331" width="8.42578125" style="1155" customWidth="1"/>
    <col min="3332" max="3332" width="16.7109375" style="1155" customWidth="1"/>
    <col min="3333" max="3333" width="9.140625" style="1155"/>
    <col min="3334" max="3334" width="16.7109375" style="1155" customWidth="1"/>
    <col min="3335" max="3335" width="9.140625" style="1155"/>
    <col min="3336" max="3336" width="14.7109375" style="1155" customWidth="1"/>
    <col min="3337" max="3337" width="6.7109375" style="1155" customWidth="1"/>
    <col min="3338" max="3338" width="16.7109375" style="1155" customWidth="1"/>
    <col min="3339" max="3584" width="9.140625" style="1155"/>
    <col min="3585" max="3585" width="3.7109375" style="1155" customWidth="1"/>
    <col min="3586" max="3586" width="40.7109375" style="1155" customWidth="1"/>
    <col min="3587" max="3587" width="8.42578125" style="1155" customWidth="1"/>
    <col min="3588" max="3588" width="16.7109375" style="1155" customWidth="1"/>
    <col min="3589" max="3589" width="9.140625" style="1155"/>
    <col min="3590" max="3590" width="16.7109375" style="1155" customWidth="1"/>
    <col min="3591" max="3591" width="9.140625" style="1155"/>
    <col min="3592" max="3592" width="14.7109375" style="1155" customWidth="1"/>
    <col min="3593" max="3593" width="6.7109375" style="1155" customWidth="1"/>
    <col min="3594" max="3594" width="16.7109375" style="1155" customWidth="1"/>
    <col min="3595" max="3840" width="9.140625" style="1155"/>
    <col min="3841" max="3841" width="3.7109375" style="1155" customWidth="1"/>
    <col min="3842" max="3842" width="40.7109375" style="1155" customWidth="1"/>
    <col min="3843" max="3843" width="8.42578125" style="1155" customWidth="1"/>
    <col min="3844" max="3844" width="16.7109375" style="1155" customWidth="1"/>
    <col min="3845" max="3845" width="9.140625" style="1155"/>
    <col min="3846" max="3846" width="16.7109375" style="1155" customWidth="1"/>
    <col min="3847" max="3847" width="9.140625" style="1155"/>
    <col min="3848" max="3848" width="14.7109375" style="1155" customWidth="1"/>
    <col min="3849" max="3849" width="6.7109375" style="1155" customWidth="1"/>
    <col min="3850" max="3850" width="16.7109375" style="1155" customWidth="1"/>
    <col min="3851" max="4096" width="9.140625" style="1155"/>
    <col min="4097" max="4097" width="3.7109375" style="1155" customWidth="1"/>
    <col min="4098" max="4098" width="40.7109375" style="1155" customWidth="1"/>
    <col min="4099" max="4099" width="8.42578125" style="1155" customWidth="1"/>
    <col min="4100" max="4100" width="16.7109375" style="1155" customWidth="1"/>
    <col min="4101" max="4101" width="9.140625" style="1155"/>
    <col min="4102" max="4102" width="16.7109375" style="1155" customWidth="1"/>
    <col min="4103" max="4103" width="9.140625" style="1155"/>
    <col min="4104" max="4104" width="14.7109375" style="1155" customWidth="1"/>
    <col min="4105" max="4105" width="6.7109375" style="1155" customWidth="1"/>
    <col min="4106" max="4106" width="16.7109375" style="1155" customWidth="1"/>
    <col min="4107" max="4352" width="9.140625" style="1155"/>
    <col min="4353" max="4353" width="3.7109375" style="1155" customWidth="1"/>
    <col min="4354" max="4354" width="40.7109375" style="1155" customWidth="1"/>
    <col min="4355" max="4355" width="8.42578125" style="1155" customWidth="1"/>
    <col min="4356" max="4356" width="16.7109375" style="1155" customWidth="1"/>
    <col min="4357" max="4357" width="9.140625" style="1155"/>
    <col min="4358" max="4358" width="16.7109375" style="1155" customWidth="1"/>
    <col min="4359" max="4359" width="9.140625" style="1155"/>
    <col min="4360" max="4360" width="14.7109375" style="1155" customWidth="1"/>
    <col min="4361" max="4361" width="6.7109375" style="1155" customWidth="1"/>
    <col min="4362" max="4362" width="16.7109375" style="1155" customWidth="1"/>
    <col min="4363" max="4608" width="9.140625" style="1155"/>
    <col min="4609" max="4609" width="3.7109375" style="1155" customWidth="1"/>
    <col min="4610" max="4610" width="40.7109375" style="1155" customWidth="1"/>
    <col min="4611" max="4611" width="8.42578125" style="1155" customWidth="1"/>
    <col min="4612" max="4612" width="16.7109375" style="1155" customWidth="1"/>
    <col min="4613" max="4613" width="9.140625" style="1155"/>
    <col min="4614" max="4614" width="16.7109375" style="1155" customWidth="1"/>
    <col min="4615" max="4615" width="9.140625" style="1155"/>
    <col min="4616" max="4616" width="14.7109375" style="1155" customWidth="1"/>
    <col min="4617" max="4617" width="6.7109375" style="1155" customWidth="1"/>
    <col min="4618" max="4618" width="16.7109375" style="1155" customWidth="1"/>
    <col min="4619" max="4864" width="9.140625" style="1155"/>
    <col min="4865" max="4865" width="3.7109375" style="1155" customWidth="1"/>
    <col min="4866" max="4866" width="40.7109375" style="1155" customWidth="1"/>
    <col min="4867" max="4867" width="8.42578125" style="1155" customWidth="1"/>
    <col min="4868" max="4868" width="16.7109375" style="1155" customWidth="1"/>
    <col min="4869" max="4869" width="9.140625" style="1155"/>
    <col min="4870" max="4870" width="16.7109375" style="1155" customWidth="1"/>
    <col min="4871" max="4871" width="9.140625" style="1155"/>
    <col min="4872" max="4872" width="14.7109375" style="1155" customWidth="1"/>
    <col min="4873" max="4873" width="6.7109375" style="1155" customWidth="1"/>
    <col min="4874" max="4874" width="16.7109375" style="1155" customWidth="1"/>
    <col min="4875" max="5120" width="9.140625" style="1155"/>
    <col min="5121" max="5121" width="3.7109375" style="1155" customWidth="1"/>
    <col min="5122" max="5122" width="40.7109375" style="1155" customWidth="1"/>
    <col min="5123" max="5123" width="8.42578125" style="1155" customWidth="1"/>
    <col min="5124" max="5124" width="16.7109375" style="1155" customWidth="1"/>
    <col min="5125" max="5125" width="9.140625" style="1155"/>
    <col min="5126" max="5126" width="16.7109375" style="1155" customWidth="1"/>
    <col min="5127" max="5127" width="9.140625" style="1155"/>
    <col min="5128" max="5128" width="14.7109375" style="1155" customWidth="1"/>
    <col min="5129" max="5129" width="6.7109375" style="1155" customWidth="1"/>
    <col min="5130" max="5130" width="16.7109375" style="1155" customWidth="1"/>
    <col min="5131" max="5376" width="9.140625" style="1155"/>
    <col min="5377" max="5377" width="3.7109375" style="1155" customWidth="1"/>
    <col min="5378" max="5378" width="40.7109375" style="1155" customWidth="1"/>
    <col min="5379" max="5379" width="8.42578125" style="1155" customWidth="1"/>
    <col min="5380" max="5380" width="16.7109375" style="1155" customWidth="1"/>
    <col min="5381" max="5381" width="9.140625" style="1155"/>
    <col min="5382" max="5382" width="16.7109375" style="1155" customWidth="1"/>
    <col min="5383" max="5383" width="9.140625" style="1155"/>
    <col min="5384" max="5384" width="14.7109375" style="1155" customWidth="1"/>
    <col min="5385" max="5385" width="6.7109375" style="1155" customWidth="1"/>
    <col min="5386" max="5386" width="16.7109375" style="1155" customWidth="1"/>
    <col min="5387" max="5632" width="9.140625" style="1155"/>
    <col min="5633" max="5633" width="3.7109375" style="1155" customWidth="1"/>
    <col min="5634" max="5634" width="40.7109375" style="1155" customWidth="1"/>
    <col min="5635" max="5635" width="8.42578125" style="1155" customWidth="1"/>
    <col min="5636" max="5636" width="16.7109375" style="1155" customWidth="1"/>
    <col min="5637" max="5637" width="9.140625" style="1155"/>
    <col min="5638" max="5638" width="16.7109375" style="1155" customWidth="1"/>
    <col min="5639" max="5639" width="9.140625" style="1155"/>
    <col min="5640" max="5640" width="14.7109375" style="1155" customWidth="1"/>
    <col min="5641" max="5641" width="6.7109375" style="1155" customWidth="1"/>
    <col min="5642" max="5642" width="16.7109375" style="1155" customWidth="1"/>
    <col min="5643" max="5888" width="9.140625" style="1155"/>
    <col min="5889" max="5889" width="3.7109375" style="1155" customWidth="1"/>
    <col min="5890" max="5890" width="40.7109375" style="1155" customWidth="1"/>
    <col min="5891" max="5891" width="8.42578125" style="1155" customWidth="1"/>
    <col min="5892" max="5892" width="16.7109375" style="1155" customWidth="1"/>
    <col min="5893" max="5893" width="9.140625" style="1155"/>
    <col min="5894" max="5894" width="16.7109375" style="1155" customWidth="1"/>
    <col min="5895" max="5895" width="9.140625" style="1155"/>
    <col min="5896" max="5896" width="14.7109375" style="1155" customWidth="1"/>
    <col min="5897" max="5897" width="6.7109375" style="1155" customWidth="1"/>
    <col min="5898" max="5898" width="16.7109375" style="1155" customWidth="1"/>
    <col min="5899" max="6144" width="9.140625" style="1155"/>
    <col min="6145" max="6145" width="3.7109375" style="1155" customWidth="1"/>
    <col min="6146" max="6146" width="40.7109375" style="1155" customWidth="1"/>
    <col min="6147" max="6147" width="8.42578125" style="1155" customWidth="1"/>
    <col min="6148" max="6148" width="16.7109375" style="1155" customWidth="1"/>
    <col min="6149" max="6149" width="9.140625" style="1155"/>
    <col min="6150" max="6150" width="16.7109375" style="1155" customWidth="1"/>
    <col min="6151" max="6151" width="9.140625" style="1155"/>
    <col min="6152" max="6152" width="14.7109375" style="1155" customWidth="1"/>
    <col min="6153" max="6153" width="6.7109375" style="1155" customWidth="1"/>
    <col min="6154" max="6154" width="16.7109375" style="1155" customWidth="1"/>
    <col min="6155" max="6400" width="9.140625" style="1155"/>
    <col min="6401" max="6401" width="3.7109375" style="1155" customWidth="1"/>
    <col min="6402" max="6402" width="40.7109375" style="1155" customWidth="1"/>
    <col min="6403" max="6403" width="8.42578125" style="1155" customWidth="1"/>
    <col min="6404" max="6404" width="16.7109375" style="1155" customWidth="1"/>
    <col min="6405" max="6405" width="9.140625" style="1155"/>
    <col min="6406" max="6406" width="16.7109375" style="1155" customWidth="1"/>
    <col min="6407" max="6407" width="9.140625" style="1155"/>
    <col min="6408" max="6408" width="14.7109375" style="1155" customWidth="1"/>
    <col min="6409" max="6409" width="6.7109375" style="1155" customWidth="1"/>
    <col min="6410" max="6410" width="16.7109375" style="1155" customWidth="1"/>
    <col min="6411" max="6656" width="9.140625" style="1155"/>
    <col min="6657" max="6657" width="3.7109375" style="1155" customWidth="1"/>
    <col min="6658" max="6658" width="40.7109375" style="1155" customWidth="1"/>
    <col min="6659" max="6659" width="8.42578125" style="1155" customWidth="1"/>
    <col min="6660" max="6660" width="16.7109375" style="1155" customWidth="1"/>
    <col min="6661" max="6661" width="9.140625" style="1155"/>
    <col min="6662" max="6662" width="16.7109375" style="1155" customWidth="1"/>
    <col min="6663" max="6663" width="9.140625" style="1155"/>
    <col min="6664" max="6664" width="14.7109375" style="1155" customWidth="1"/>
    <col min="6665" max="6665" width="6.7109375" style="1155" customWidth="1"/>
    <col min="6666" max="6666" width="16.7109375" style="1155" customWidth="1"/>
    <col min="6667" max="6912" width="9.140625" style="1155"/>
    <col min="6913" max="6913" width="3.7109375" style="1155" customWidth="1"/>
    <col min="6914" max="6914" width="40.7109375" style="1155" customWidth="1"/>
    <col min="6915" max="6915" width="8.42578125" style="1155" customWidth="1"/>
    <col min="6916" max="6916" width="16.7109375" style="1155" customWidth="1"/>
    <col min="6917" max="6917" width="9.140625" style="1155"/>
    <col min="6918" max="6918" width="16.7109375" style="1155" customWidth="1"/>
    <col min="6919" max="6919" width="9.140625" style="1155"/>
    <col min="6920" max="6920" width="14.7109375" style="1155" customWidth="1"/>
    <col min="6921" max="6921" width="6.7109375" style="1155" customWidth="1"/>
    <col min="6922" max="6922" width="16.7109375" style="1155" customWidth="1"/>
    <col min="6923" max="7168" width="9.140625" style="1155"/>
    <col min="7169" max="7169" width="3.7109375" style="1155" customWidth="1"/>
    <col min="7170" max="7170" width="40.7109375" style="1155" customWidth="1"/>
    <col min="7171" max="7171" width="8.42578125" style="1155" customWidth="1"/>
    <col min="7172" max="7172" width="16.7109375" style="1155" customWidth="1"/>
    <col min="7173" max="7173" width="9.140625" style="1155"/>
    <col min="7174" max="7174" width="16.7109375" style="1155" customWidth="1"/>
    <col min="7175" max="7175" width="9.140625" style="1155"/>
    <col min="7176" max="7176" width="14.7109375" style="1155" customWidth="1"/>
    <col min="7177" max="7177" width="6.7109375" style="1155" customWidth="1"/>
    <col min="7178" max="7178" width="16.7109375" style="1155" customWidth="1"/>
    <col min="7179" max="7424" width="9.140625" style="1155"/>
    <col min="7425" max="7425" width="3.7109375" style="1155" customWidth="1"/>
    <col min="7426" max="7426" width="40.7109375" style="1155" customWidth="1"/>
    <col min="7427" max="7427" width="8.42578125" style="1155" customWidth="1"/>
    <col min="7428" max="7428" width="16.7109375" style="1155" customWidth="1"/>
    <col min="7429" max="7429" width="9.140625" style="1155"/>
    <col min="7430" max="7430" width="16.7109375" style="1155" customWidth="1"/>
    <col min="7431" max="7431" width="9.140625" style="1155"/>
    <col min="7432" max="7432" width="14.7109375" style="1155" customWidth="1"/>
    <col min="7433" max="7433" width="6.7109375" style="1155" customWidth="1"/>
    <col min="7434" max="7434" width="16.7109375" style="1155" customWidth="1"/>
    <col min="7435" max="7680" width="9.140625" style="1155"/>
    <col min="7681" max="7681" width="3.7109375" style="1155" customWidth="1"/>
    <col min="7682" max="7682" width="40.7109375" style="1155" customWidth="1"/>
    <col min="7683" max="7683" width="8.42578125" style="1155" customWidth="1"/>
    <col min="7684" max="7684" width="16.7109375" style="1155" customWidth="1"/>
    <col min="7685" max="7685" width="9.140625" style="1155"/>
    <col min="7686" max="7686" width="16.7109375" style="1155" customWidth="1"/>
    <col min="7687" max="7687" width="9.140625" style="1155"/>
    <col min="7688" max="7688" width="14.7109375" style="1155" customWidth="1"/>
    <col min="7689" max="7689" width="6.7109375" style="1155" customWidth="1"/>
    <col min="7690" max="7690" width="16.7109375" style="1155" customWidth="1"/>
    <col min="7691" max="7936" width="9.140625" style="1155"/>
    <col min="7937" max="7937" width="3.7109375" style="1155" customWidth="1"/>
    <col min="7938" max="7938" width="40.7109375" style="1155" customWidth="1"/>
    <col min="7939" max="7939" width="8.42578125" style="1155" customWidth="1"/>
    <col min="7940" max="7940" width="16.7109375" style="1155" customWidth="1"/>
    <col min="7941" max="7941" width="9.140625" style="1155"/>
    <col min="7942" max="7942" width="16.7109375" style="1155" customWidth="1"/>
    <col min="7943" max="7943" width="9.140625" style="1155"/>
    <col min="7944" max="7944" width="14.7109375" style="1155" customWidth="1"/>
    <col min="7945" max="7945" width="6.7109375" style="1155" customWidth="1"/>
    <col min="7946" max="7946" width="16.7109375" style="1155" customWidth="1"/>
    <col min="7947" max="8192" width="9.140625" style="1155"/>
    <col min="8193" max="8193" width="3.7109375" style="1155" customWidth="1"/>
    <col min="8194" max="8194" width="40.7109375" style="1155" customWidth="1"/>
    <col min="8195" max="8195" width="8.42578125" style="1155" customWidth="1"/>
    <col min="8196" max="8196" width="16.7109375" style="1155" customWidth="1"/>
    <col min="8197" max="8197" width="9.140625" style="1155"/>
    <col min="8198" max="8198" width="16.7109375" style="1155" customWidth="1"/>
    <col min="8199" max="8199" width="9.140625" style="1155"/>
    <col min="8200" max="8200" width="14.7109375" style="1155" customWidth="1"/>
    <col min="8201" max="8201" width="6.7109375" style="1155" customWidth="1"/>
    <col min="8202" max="8202" width="16.7109375" style="1155" customWidth="1"/>
    <col min="8203" max="8448" width="9.140625" style="1155"/>
    <col min="8449" max="8449" width="3.7109375" style="1155" customWidth="1"/>
    <col min="8450" max="8450" width="40.7109375" style="1155" customWidth="1"/>
    <col min="8451" max="8451" width="8.42578125" style="1155" customWidth="1"/>
    <col min="8452" max="8452" width="16.7109375" style="1155" customWidth="1"/>
    <col min="8453" max="8453" width="9.140625" style="1155"/>
    <col min="8454" max="8454" width="16.7109375" style="1155" customWidth="1"/>
    <col min="8455" max="8455" width="9.140625" style="1155"/>
    <col min="8456" max="8456" width="14.7109375" style="1155" customWidth="1"/>
    <col min="8457" max="8457" width="6.7109375" style="1155" customWidth="1"/>
    <col min="8458" max="8458" width="16.7109375" style="1155" customWidth="1"/>
    <col min="8459" max="8704" width="9.140625" style="1155"/>
    <col min="8705" max="8705" width="3.7109375" style="1155" customWidth="1"/>
    <col min="8706" max="8706" width="40.7109375" style="1155" customWidth="1"/>
    <col min="8707" max="8707" width="8.42578125" style="1155" customWidth="1"/>
    <col min="8708" max="8708" width="16.7109375" style="1155" customWidth="1"/>
    <col min="8709" max="8709" width="9.140625" style="1155"/>
    <col min="8710" max="8710" width="16.7109375" style="1155" customWidth="1"/>
    <col min="8711" max="8711" width="9.140625" style="1155"/>
    <col min="8712" max="8712" width="14.7109375" style="1155" customWidth="1"/>
    <col min="8713" max="8713" width="6.7109375" style="1155" customWidth="1"/>
    <col min="8714" max="8714" width="16.7109375" style="1155" customWidth="1"/>
    <col min="8715" max="8960" width="9.140625" style="1155"/>
    <col min="8961" max="8961" width="3.7109375" style="1155" customWidth="1"/>
    <col min="8962" max="8962" width="40.7109375" style="1155" customWidth="1"/>
    <col min="8963" max="8963" width="8.42578125" style="1155" customWidth="1"/>
    <col min="8964" max="8964" width="16.7109375" style="1155" customWidth="1"/>
    <col min="8965" max="8965" width="9.140625" style="1155"/>
    <col min="8966" max="8966" width="16.7109375" style="1155" customWidth="1"/>
    <col min="8967" max="8967" width="9.140625" style="1155"/>
    <col min="8968" max="8968" width="14.7109375" style="1155" customWidth="1"/>
    <col min="8969" max="8969" width="6.7109375" style="1155" customWidth="1"/>
    <col min="8970" max="8970" width="16.7109375" style="1155" customWidth="1"/>
    <col min="8971" max="9216" width="9.140625" style="1155"/>
    <col min="9217" max="9217" width="3.7109375" style="1155" customWidth="1"/>
    <col min="9218" max="9218" width="40.7109375" style="1155" customWidth="1"/>
    <col min="9219" max="9219" width="8.42578125" style="1155" customWidth="1"/>
    <col min="9220" max="9220" width="16.7109375" style="1155" customWidth="1"/>
    <col min="9221" max="9221" width="9.140625" style="1155"/>
    <col min="9222" max="9222" width="16.7109375" style="1155" customWidth="1"/>
    <col min="9223" max="9223" width="9.140625" style="1155"/>
    <col min="9224" max="9224" width="14.7109375" style="1155" customWidth="1"/>
    <col min="9225" max="9225" width="6.7109375" style="1155" customWidth="1"/>
    <col min="9226" max="9226" width="16.7109375" style="1155" customWidth="1"/>
    <col min="9227" max="9472" width="9.140625" style="1155"/>
    <col min="9473" max="9473" width="3.7109375" style="1155" customWidth="1"/>
    <col min="9474" max="9474" width="40.7109375" style="1155" customWidth="1"/>
    <col min="9475" max="9475" width="8.42578125" style="1155" customWidth="1"/>
    <col min="9476" max="9476" width="16.7109375" style="1155" customWidth="1"/>
    <col min="9477" max="9477" width="9.140625" style="1155"/>
    <col min="9478" max="9478" width="16.7109375" style="1155" customWidth="1"/>
    <col min="9479" max="9479" width="9.140625" style="1155"/>
    <col min="9480" max="9480" width="14.7109375" style="1155" customWidth="1"/>
    <col min="9481" max="9481" width="6.7109375" style="1155" customWidth="1"/>
    <col min="9482" max="9482" width="16.7109375" style="1155" customWidth="1"/>
    <col min="9483" max="9728" width="9.140625" style="1155"/>
    <col min="9729" max="9729" width="3.7109375" style="1155" customWidth="1"/>
    <col min="9730" max="9730" width="40.7109375" style="1155" customWidth="1"/>
    <col min="9731" max="9731" width="8.42578125" style="1155" customWidth="1"/>
    <col min="9732" max="9732" width="16.7109375" style="1155" customWidth="1"/>
    <col min="9733" max="9733" width="9.140625" style="1155"/>
    <col min="9734" max="9734" width="16.7109375" style="1155" customWidth="1"/>
    <col min="9735" max="9735" width="9.140625" style="1155"/>
    <col min="9736" max="9736" width="14.7109375" style="1155" customWidth="1"/>
    <col min="9737" max="9737" width="6.7109375" style="1155" customWidth="1"/>
    <col min="9738" max="9738" width="16.7109375" style="1155" customWidth="1"/>
    <col min="9739" max="9984" width="9.140625" style="1155"/>
    <col min="9985" max="9985" width="3.7109375" style="1155" customWidth="1"/>
    <col min="9986" max="9986" width="40.7109375" style="1155" customWidth="1"/>
    <col min="9987" max="9987" width="8.42578125" style="1155" customWidth="1"/>
    <col min="9988" max="9988" width="16.7109375" style="1155" customWidth="1"/>
    <col min="9989" max="9989" width="9.140625" style="1155"/>
    <col min="9990" max="9990" width="16.7109375" style="1155" customWidth="1"/>
    <col min="9991" max="9991" width="9.140625" style="1155"/>
    <col min="9992" max="9992" width="14.7109375" style="1155" customWidth="1"/>
    <col min="9993" max="9993" width="6.7109375" style="1155" customWidth="1"/>
    <col min="9994" max="9994" width="16.7109375" style="1155" customWidth="1"/>
    <col min="9995" max="10240" width="9.140625" style="1155"/>
    <col min="10241" max="10241" width="3.7109375" style="1155" customWidth="1"/>
    <col min="10242" max="10242" width="40.7109375" style="1155" customWidth="1"/>
    <col min="10243" max="10243" width="8.42578125" style="1155" customWidth="1"/>
    <col min="10244" max="10244" width="16.7109375" style="1155" customWidth="1"/>
    <col min="10245" max="10245" width="9.140625" style="1155"/>
    <col min="10246" max="10246" width="16.7109375" style="1155" customWidth="1"/>
    <col min="10247" max="10247" width="9.140625" style="1155"/>
    <col min="10248" max="10248" width="14.7109375" style="1155" customWidth="1"/>
    <col min="10249" max="10249" width="6.7109375" style="1155" customWidth="1"/>
    <col min="10250" max="10250" width="16.7109375" style="1155" customWidth="1"/>
    <col min="10251" max="10496" width="9.140625" style="1155"/>
    <col min="10497" max="10497" width="3.7109375" style="1155" customWidth="1"/>
    <col min="10498" max="10498" width="40.7109375" style="1155" customWidth="1"/>
    <col min="10499" max="10499" width="8.42578125" style="1155" customWidth="1"/>
    <col min="10500" max="10500" width="16.7109375" style="1155" customWidth="1"/>
    <col min="10501" max="10501" width="9.140625" style="1155"/>
    <col min="10502" max="10502" width="16.7109375" style="1155" customWidth="1"/>
    <col min="10503" max="10503" width="9.140625" style="1155"/>
    <col min="10504" max="10504" width="14.7109375" style="1155" customWidth="1"/>
    <col min="10505" max="10505" width="6.7109375" style="1155" customWidth="1"/>
    <col min="10506" max="10506" width="16.7109375" style="1155" customWidth="1"/>
    <col min="10507" max="10752" width="9.140625" style="1155"/>
    <col min="10753" max="10753" width="3.7109375" style="1155" customWidth="1"/>
    <col min="10754" max="10754" width="40.7109375" style="1155" customWidth="1"/>
    <col min="10755" max="10755" width="8.42578125" style="1155" customWidth="1"/>
    <col min="10756" max="10756" width="16.7109375" style="1155" customWidth="1"/>
    <col min="10757" max="10757" width="9.140625" style="1155"/>
    <col min="10758" max="10758" width="16.7109375" style="1155" customWidth="1"/>
    <col min="10759" max="10759" width="9.140625" style="1155"/>
    <col min="10760" max="10760" width="14.7109375" style="1155" customWidth="1"/>
    <col min="10761" max="10761" width="6.7109375" style="1155" customWidth="1"/>
    <col min="10762" max="10762" width="16.7109375" style="1155" customWidth="1"/>
    <col min="10763" max="11008" width="9.140625" style="1155"/>
    <col min="11009" max="11009" width="3.7109375" style="1155" customWidth="1"/>
    <col min="11010" max="11010" width="40.7109375" style="1155" customWidth="1"/>
    <col min="11011" max="11011" width="8.42578125" style="1155" customWidth="1"/>
    <col min="11012" max="11012" width="16.7109375" style="1155" customWidth="1"/>
    <col min="11013" max="11013" width="9.140625" style="1155"/>
    <col min="11014" max="11014" width="16.7109375" style="1155" customWidth="1"/>
    <col min="11015" max="11015" width="9.140625" style="1155"/>
    <col min="11016" max="11016" width="14.7109375" style="1155" customWidth="1"/>
    <col min="11017" max="11017" width="6.7109375" style="1155" customWidth="1"/>
    <col min="11018" max="11018" width="16.7109375" style="1155" customWidth="1"/>
    <col min="11019" max="11264" width="9.140625" style="1155"/>
    <col min="11265" max="11265" width="3.7109375" style="1155" customWidth="1"/>
    <col min="11266" max="11266" width="40.7109375" style="1155" customWidth="1"/>
    <col min="11267" max="11267" width="8.42578125" style="1155" customWidth="1"/>
    <col min="11268" max="11268" width="16.7109375" style="1155" customWidth="1"/>
    <col min="11269" max="11269" width="9.140625" style="1155"/>
    <col min="11270" max="11270" width="16.7109375" style="1155" customWidth="1"/>
    <col min="11271" max="11271" width="9.140625" style="1155"/>
    <col min="11272" max="11272" width="14.7109375" style="1155" customWidth="1"/>
    <col min="11273" max="11273" width="6.7109375" style="1155" customWidth="1"/>
    <col min="11274" max="11274" width="16.7109375" style="1155" customWidth="1"/>
    <col min="11275" max="11520" width="9.140625" style="1155"/>
    <col min="11521" max="11521" width="3.7109375" style="1155" customWidth="1"/>
    <col min="11522" max="11522" width="40.7109375" style="1155" customWidth="1"/>
    <col min="11523" max="11523" width="8.42578125" style="1155" customWidth="1"/>
    <col min="11524" max="11524" width="16.7109375" style="1155" customWidth="1"/>
    <col min="11525" max="11525" width="9.140625" style="1155"/>
    <col min="11526" max="11526" width="16.7109375" style="1155" customWidth="1"/>
    <col min="11527" max="11527" width="9.140625" style="1155"/>
    <col min="11528" max="11528" width="14.7109375" style="1155" customWidth="1"/>
    <col min="11529" max="11529" width="6.7109375" style="1155" customWidth="1"/>
    <col min="11530" max="11530" width="16.7109375" style="1155" customWidth="1"/>
    <col min="11531" max="11776" width="9.140625" style="1155"/>
    <col min="11777" max="11777" width="3.7109375" style="1155" customWidth="1"/>
    <col min="11778" max="11778" width="40.7109375" style="1155" customWidth="1"/>
    <col min="11779" max="11779" width="8.42578125" style="1155" customWidth="1"/>
    <col min="11780" max="11780" width="16.7109375" style="1155" customWidth="1"/>
    <col min="11781" max="11781" width="9.140625" style="1155"/>
    <col min="11782" max="11782" width="16.7109375" style="1155" customWidth="1"/>
    <col min="11783" max="11783" width="9.140625" style="1155"/>
    <col min="11784" max="11784" width="14.7109375" style="1155" customWidth="1"/>
    <col min="11785" max="11785" width="6.7109375" style="1155" customWidth="1"/>
    <col min="11786" max="11786" width="16.7109375" style="1155" customWidth="1"/>
    <col min="11787" max="12032" width="9.140625" style="1155"/>
    <col min="12033" max="12033" width="3.7109375" style="1155" customWidth="1"/>
    <col min="12034" max="12034" width="40.7109375" style="1155" customWidth="1"/>
    <col min="12035" max="12035" width="8.42578125" style="1155" customWidth="1"/>
    <col min="12036" max="12036" width="16.7109375" style="1155" customWidth="1"/>
    <col min="12037" max="12037" width="9.140625" style="1155"/>
    <col min="12038" max="12038" width="16.7109375" style="1155" customWidth="1"/>
    <col min="12039" max="12039" width="9.140625" style="1155"/>
    <col min="12040" max="12040" width="14.7109375" style="1155" customWidth="1"/>
    <col min="12041" max="12041" width="6.7109375" style="1155" customWidth="1"/>
    <col min="12042" max="12042" width="16.7109375" style="1155" customWidth="1"/>
    <col min="12043" max="12288" width="9.140625" style="1155"/>
    <col min="12289" max="12289" width="3.7109375" style="1155" customWidth="1"/>
    <col min="12290" max="12290" width="40.7109375" style="1155" customWidth="1"/>
    <col min="12291" max="12291" width="8.42578125" style="1155" customWidth="1"/>
    <col min="12292" max="12292" width="16.7109375" style="1155" customWidth="1"/>
    <col min="12293" max="12293" width="9.140625" style="1155"/>
    <col min="12294" max="12294" width="16.7109375" style="1155" customWidth="1"/>
    <col min="12295" max="12295" width="9.140625" style="1155"/>
    <col min="12296" max="12296" width="14.7109375" style="1155" customWidth="1"/>
    <col min="12297" max="12297" width="6.7109375" style="1155" customWidth="1"/>
    <col min="12298" max="12298" width="16.7109375" style="1155" customWidth="1"/>
    <col min="12299" max="12544" width="9.140625" style="1155"/>
    <col min="12545" max="12545" width="3.7109375" style="1155" customWidth="1"/>
    <col min="12546" max="12546" width="40.7109375" style="1155" customWidth="1"/>
    <col min="12547" max="12547" width="8.42578125" style="1155" customWidth="1"/>
    <col min="12548" max="12548" width="16.7109375" style="1155" customWidth="1"/>
    <col min="12549" max="12549" width="9.140625" style="1155"/>
    <col min="12550" max="12550" width="16.7109375" style="1155" customWidth="1"/>
    <col min="12551" max="12551" width="9.140625" style="1155"/>
    <col min="12552" max="12552" width="14.7109375" style="1155" customWidth="1"/>
    <col min="12553" max="12553" width="6.7109375" style="1155" customWidth="1"/>
    <col min="12554" max="12554" width="16.7109375" style="1155" customWidth="1"/>
    <col min="12555" max="12800" width="9.140625" style="1155"/>
    <col min="12801" max="12801" width="3.7109375" style="1155" customWidth="1"/>
    <col min="12802" max="12802" width="40.7109375" style="1155" customWidth="1"/>
    <col min="12803" max="12803" width="8.42578125" style="1155" customWidth="1"/>
    <col min="12804" max="12804" width="16.7109375" style="1155" customWidth="1"/>
    <col min="12805" max="12805" width="9.140625" style="1155"/>
    <col min="12806" max="12806" width="16.7109375" style="1155" customWidth="1"/>
    <col min="12807" max="12807" width="9.140625" style="1155"/>
    <col min="12808" max="12808" width="14.7109375" style="1155" customWidth="1"/>
    <col min="12809" max="12809" width="6.7109375" style="1155" customWidth="1"/>
    <col min="12810" max="12810" width="16.7109375" style="1155" customWidth="1"/>
    <col min="12811" max="13056" width="9.140625" style="1155"/>
    <col min="13057" max="13057" width="3.7109375" style="1155" customWidth="1"/>
    <col min="13058" max="13058" width="40.7109375" style="1155" customWidth="1"/>
    <col min="13059" max="13059" width="8.42578125" style="1155" customWidth="1"/>
    <col min="13060" max="13060" width="16.7109375" style="1155" customWidth="1"/>
    <col min="13061" max="13061" width="9.140625" style="1155"/>
    <col min="13062" max="13062" width="16.7109375" style="1155" customWidth="1"/>
    <col min="13063" max="13063" width="9.140625" style="1155"/>
    <col min="13064" max="13064" width="14.7109375" style="1155" customWidth="1"/>
    <col min="13065" max="13065" width="6.7109375" style="1155" customWidth="1"/>
    <col min="13066" max="13066" width="16.7109375" style="1155" customWidth="1"/>
    <col min="13067" max="13312" width="9.140625" style="1155"/>
    <col min="13313" max="13313" width="3.7109375" style="1155" customWidth="1"/>
    <col min="13314" max="13314" width="40.7109375" style="1155" customWidth="1"/>
    <col min="13315" max="13315" width="8.42578125" style="1155" customWidth="1"/>
    <col min="13316" max="13316" width="16.7109375" style="1155" customWidth="1"/>
    <col min="13317" max="13317" width="9.140625" style="1155"/>
    <col min="13318" max="13318" width="16.7109375" style="1155" customWidth="1"/>
    <col min="13319" max="13319" width="9.140625" style="1155"/>
    <col min="13320" max="13320" width="14.7109375" style="1155" customWidth="1"/>
    <col min="13321" max="13321" width="6.7109375" style="1155" customWidth="1"/>
    <col min="13322" max="13322" width="16.7109375" style="1155" customWidth="1"/>
    <col min="13323" max="13568" width="9.140625" style="1155"/>
    <col min="13569" max="13569" width="3.7109375" style="1155" customWidth="1"/>
    <col min="13570" max="13570" width="40.7109375" style="1155" customWidth="1"/>
    <col min="13571" max="13571" width="8.42578125" style="1155" customWidth="1"/>
    <col min="13572" max="13572" width="16.7109375" style="1155" customWidth="1"/>
    <col min="13573" max="13573" width="9.140625" style="1155"/>
    <col min="13574" max="13574" width="16.7109375" style="1155" customWidth="1"/>
    <col min="13575" max="13575" width="9.140625" style="1155"/>
    <col min="13576" max="13576" width="14.7109375" style="1155" customWidth="1"/>
    <col min="13577" max="13577" width="6.7109375" style="1155" customWidth="1"/>
    <col min="13578" max="13578" width="16.7109375" style="1155" customWidth="1"/>
    <col min="13579" max="13824" width="9.140625" style="1155"/>
    <col min="13825" max="13825" width="3.7109375" style="1155" customWidth="1"/>
    <col min="13826" max="13826" width="40.7109375" style="1155" customWidth="1"/>
    <col min="13827" max="13827" width="8.42578125" style="1155" customWidth="1"/>
    <col min="13828" max="13828" width="16.7109375" style="1155" customWidth="1"/>
    <col min="13829" max="13829" width="9.140625" style="1155"/>
    <col min="13830" max="13830" width="16.7109375" style="1155" customWidth="1"/>
    <col min="13831" max="13831" width="9.140625" style="1155"/>
    <col min="13832" max="13832" width="14.7109375" style="1155" customWidth="1"/>
    <col min="13833" max="13833" width="6.7109375" style="1155" customWidth="1"/>
    <col min="13834" max="13834" width="16.7109375" style="1155" customWidth="1"/>
    <col min="13835" max="14080" width="9.140625" style="1155"/>
    <col min="14081" max="14081" width="3.7109375" style="1155" customWidth="1"/>
    <col min="14082" max="14082" width="40.7109375" style="1155" customWidth="1"/>
    <col min="14083" max="14083" width="8.42578125" style="1155" customWidth="1"/>
    <col min="14084" max="14084" width="16.7109375" style="1155" customWidth="1"/>
    <col min="14085" max="14085" width="9.140625" style="1155"/>
    <col min="14086" max="14086" width="16.7109375" style="1155" customWidth="1"/>
    <col min="14087" max="14087" width="9.140625" style="1155"/>
    <col min="14088" max="14088" width="14.7109375" style="1155" customWidth="1"/>
    <col min="14089" max="14089" width="6.7109375" style="1155" customWidth="1"/>
    <col min="14090" max="14090" width="16.7109375" style="1155" customWidth="1"/>
    <col min="14091" max="14336" width="9.140625" style="1155"/>
    <col min="14337" max="14337" width="3.7109375" style="1155" customWidth="1"/>
    <col min="14338" max="14338" width="40.7109375" style="1155" customWidth="1"/>
    <col min="14339" max="14339" width="8.42578125" style="1155" customWidth="1"/>
    <col min="14340" max="14340" width="16.7109375" style="1155" customWidth="1"/>
    <col min="14341" max="14341" width="9.140625" style="1155"/>
    <col min="14342" max="14342" width="16.7109375" style="1155" customWidth="1"/>
    <col min="14343" max="14343" width="9.140625" style="1155"/>
    <col min="14344" max="14344" width="14.7109375" style="1155" customWidth="1"/>
    <col min="14345" max="14345" width="6.7109375" style="1155" customWidth="1"/>
    <col min="14346" max="14346" width="16.7109375" style="1155" customWidth="1"/>
    <col min="14347" max="14592" width="9.140625" style="1155"/>
    <col min="14593" max="14593" width="3.7109375" style="1155" customWidth="1"/>
    <col min="14594" max="14594" width="40.7109375" style="1155" customWidth="1"/>
    <col min="14595" max="14595" width="8.42578125" style="1155" customWidth="1"/>
    <col min="14596" max="14596" width="16.7109375" style="1155" customWidth="1"/>
    <col min="14597" max="14597" width="9.140625" style="1155"/>
    <col min="14598" max="14598" width="16.7109375" style="1155" customWidth="1"/>
    <col min="14599" max="14599" width="9.140625" style="1155"/>
    <col min="14600" max="14600" width="14.7109375" style="1155" customWidth="1"/>
    <col min="14601" max="14601" width="6.7109375" style="1155" customWidth="1"/>
    <col min="14602" max="14602" width="16.7109375" style="1155" customWidth="1"/>
    <col min="14603" max="14848" width="9.140625" style="1155"/>
    <col min="14849" max="14849" width="3.7109375" style="1155" customWidth="1"/>
    <col min="14850" max="14850" width="40.7109375" style="1155" customWidth="1"/>
    <col min="14851" max="14851" width="8.42578125" style="1155" customWidth="1"/>
    <col min="14852" max="14852" width="16.7109375" style="1155" customWidth="1"/>
    <col min="14853" max="14853" width="9.140625" style="1155"/>
    <col min="14854" max="14854" width="16.7109375" style="1155" customWidth="1"/>
    <col min="14855" max="14855" width="9.140625" style="1155"/>
    <col min="14856" max="14856" width="14.7109375" style="1155" customWidth="1"/>
    <col min="14857" max="14857" width="6.7109375" style="1155" customWidth="1"/>
    <col min="14858" max="14858" width="16.7109375" style="1155" customWidth="1"/>
    <col min="14859" max="15104" width="9.140625" style="1155"/>
    <col min="15105" max="15105" width="3.7109375" style="1155" customWidth="1"/>
    <col min="15106" max="15106" width="40.7109375" style="1155" customWidth="1"/>
    <col min="15107" max="15107" width="8.42578125" style="1155" customWidth="1"/>
    <col min="15108" max="15108" width="16.7109375" style="1155" customWidth="1"/>
    <col min="15109" max="15109" width="9.140625" style="1155"/>
    <col min="15110" max="15110" width="16.7109375" style="1155" customWidth="1"/>
    <col min="15111" max="15111" width="9.140625" style="1155"/>
    <col min="15112" max="15112" width="14.7109375" style="1155" customWidth="1"/>
    <col min="15113" max="15113" width="6.7109375" style="1155" customWidth="1"/>
    <col min="15114" max="15114" width="16.7109375" style="1155" customWidth="1"/>
    <col min="15115" max="15360" width="9.140625" style="1155"/>
    <col min="15361" max="15361" width="3.7109375" style="1155" customWidth="1"/>
    <col min="15362" max="15362" width="40.7109375" style="1155" customWidth="1"/>
    <col min="15363" max="15363" width="8.42578125" style="1155" customWidth="1"/>
    <col min="15364" max="15364" width="16.7109375" style="1155" customWidth="1"/>
    <col min="15365" max="15365" width="9.140625" style="1155"/>
    <col min="15366" max="15366" width="16.7109375" style="1155" customWidth="1"/>
    <col min="15367" max="15367" width="9.140625" style="1155"/>
    <col min="15368" max="15368" width="14.7109375" style="1155" customWidth="1"/>
    <col min="15369" max="15369" width="6.7109375" style="1155" customWidth="1"/>
    <col min="15370" max="15370" width="16.7109375" style="1155" customWidth="1"/>
    <col min="15371" max="15616" width="9.140625" style="1155"/>
    <col min="15617" max="15617" width="3.7109375" style="1155" customWidth="1"/>
    <col min="15618" max="15618" width="40.7109375" style="1155" customWidth="1"/>
    <col min="15619" max="15619" width="8.42578125" style="1155" customWidth="1"/>
    <col min="15620" max="15620" width="16.7109375" style="1155" customWidth="1"/>
    <col min="15621" max="15621" width="9.140625" style="1155"/>
    <col min="15622" max="15622" width="16.7109375" style="1155" customWidth="1"/>
    <col min="15623" max="15623" width="9.140625" style="1155"/>
    <col min="15624" max="15624" width="14.7109375" style="1155" customWidth="1"/>
    <col min="15625" max="15625" width="6.7109375" style="1155" customWidth="1"/>
    <col min="15626" max="15626" width="16.7109375" style="1155" customWidth="1"/>
    <col min="15627" max="15872" width="9.140625" style="1155"/>
    <col min="15873" max="15873" width="3.7109375" style="1155" customWidth="1"/>
    <col min="15874" max="15874" width="40.7109375" style="1155" customWidth="1"/>
    <col min="15875" max="15875" width="8.42578125" style="1155" customWidth="1"/>
    <col min="15876" max="15876" width="16.7109375" style="1155" customWidth="1"/>
    <col min="15877" max="15877" width="9.140625" style="1155"/>
    <col min="15878" max="15878" width="16.7109375" style="1155" customWidth="1"/>
    <col min="15879" max="15879" width="9.140625" style="1155"/>
    <col min="15880" max="15880" width="14.7109375" style="1155" customWidth="1"/>
    <col min="15881" max="15881" width="6.7109375" style="1155" customWidth="1"/>
    <col min="15882" max="15882" width="16.7109375" style="1155" customWidth="1"/>
    <col min="15883" max="16128" width="9.140625" style="1155"/>
    <col min="16129" max="16129" width="3.7109375" style="1155" customWidth="1"/>
    <col min="16130" max="16130" width="40.7109375" style="1155" customWidth="1"/>
    <col min="16131" max="16131" width="8.42578125" style="1155" customWidth="1"/>
    <col min="16132" max="16132" width="16.7109375" style="1155" customWidth="1"/>
    <col min="16133" max="16133" width="9.140625" style="1155"/>
    <col min="16134" max="16134" width="16.7109375" style="1155" customWidth="1"/>
    <col min="16135" max="16135" width="9.140625" style="1155"/>
    <col min="16136" max="16136" width="14.7109375" style="1155" customWidth="1"/>
    <col min="16137" max="16137" width="6.7109375" style="1155" customWidth="1"/>
    <col min="16138" max="16138" width="16.7109375" style="1155" customWidth="1"/>
    <col min="16139" max="16384" width="9.140625" style="1155"/>
  </cols>
  <sheetData>
    <row r="1" spans="1:11" ht="23.25">
      <c r="A1" s="1154" t="s">
        <v>2207</v>
      </c>
    </row>
    <row r="2" spans="1:11">
      <c r="A2" s="1156" t="s">
        <v>2178</v>
      </c>
    </row>
    <row r="4" spans="1:11" ht="43.5" customHeight="1">
      <c r="A4" s="1280" t="s">
        <v>271</v>
      </c>
      <c r="B4" s="1280" t="s">
        <v>501</v>
      </c>
      <c r="C4" s="1276" t="s">
        <v>2179</v>
      </c>
      <c r="D4" s="1276"/>
      <c r="E4" s="1274" t="s">
        <v>2067</v>
      </c>
      <c r="F4" s="1275"/>
      <c r="G4" s="1274" t="s">
        <v>2070</v>
      </c>
      <c r="H4" s="1275"/>
      <c r="I4" s="1276" t="s">
        <v>2191</v>
      </c>
      <c r="J4" s="1276"/>
    </row>
    <row r="5" spans="1:11">
      <c r="A5" s="1280"/>
      <c r="B5" s="1280"/>
      <c r="C5" s="1157" t="s">
        <v>273</v>
      </c>
      <c r="D5" s="1157" t="s">
        <v>195</v>
      </c>
      <c r="E5" s="1157" t="s">
        <v>273</v>
      </c>
      <c r="F5" s="1157" t="s">
        <v>195</v>
      </c>
      <c r="G5" s="1157" t="s">
        <v>273</v>
      </c>
      <c r="H5" s="1157" t="s">
        <v>195</v>
      </c>
      <c r="I5" s="1157" t="s">
        <v>273</v>
      </c>
      <c r="J5" s="1157" t="s">
        <v>195</v>
      </c>
    </row>
    <row r="6" spans="1:11" ht="45">
      <c r="A6" s="1158">
        <v>1</v>
      </c>
      <c r="B6" s="1094" t="s">
        <v>261</v>
      </c>
      <c r="C6" s="1178">
        <f>COUNT('ความเห็นโครงการปี2555-เฉพาะกิจ'!G5,'ความเห็นโครงการปี2555-เฉพาะกิจ'!G26)</f>
        <v>2</v>
      </c>
      <c r="D6" s="1093">
        <f>SUM('ความเห็นโครงการปี2555-เฉพาะกิจ'!G5,'ความเห็นโครงการปี2555-เฉพาะกิจ'!G26)</f>
        <v>73203700</v>
      </c>
      <c r="E6" s="1159">
        <f>COUNT('ความเห็นโครงการปี2555-เฉพาะกิจ'!H5,'ความเห็นโครงการปี2555-เฉพาะกิจ'!H26)</f>
        <v>2</v>
      </c>
      <c r="F6" s="1160">
        <f>SUM('ความเห็นโครงการปี2555-เฉพาะกิจ'!H5,'ความเห็นโครงการปี2555-เฉพาะกิจ'!H26)</f>
        <v>56203700</v>
      </c>
      <c r="G6" s="1159">
        <f>COUNT('ความเห็นโครงการปี2555-เฉพาะกิจ'!I5,'ความเห็นโครงการปี2555-เฉพาะกิจ'!I25)</f>
        <v>2</v>
      </c>
      <c r="H6" s="1160">
        <f>SUM('ความเห็นโครงการปี2555-เฉพาะกิจ'!I5,'ความเห็นโครงการปี2555-เฉพาะกิจ'!I26)</f>
        <v>17000000</v>
      </c>
      <c r="I6" s="1159">
        <f>COUNT('ความเห็นโครงการปี2555-เฉพาะกิจ'!J5,'ความเห็นโครงการปี2555-เฉพาะกิจ'!J26)</f>
        <v>0</v>
      </c>
      <c r="J6" s="1161">
        <f>SUM('ความเห็นโครงการปี2555-เฉพาะกิจ'!J5,'ความเห็นโครงการปี2555-เฉพาะกิจ'!J26)</f>
        <v>0</v>
      </c>
    </row>
    <row r="7" spans="1:11" ht="45">
      <c r="A7" s="1158">
        <v>2</v>
      </c>
      <c r="B7" s="1094" t="s">
        <v>2083</v>
      </c>
      <c r="C7" s="1178">
        <f>COUNT('ความเห็นโครงการปี2555-เฉพาะกิจ'!G35,'ความเห็นโครงการปี2555-เฉพาะกิจ'!G43,'ความเห็นโครงการปี2555-เฉพาะกิจ'!G56,'ความเห็นโครงการปี2555-เฉพาะกิจ'!G57,'ความเห็นโครงการปี2555-เฉพาะกิจ'!G60)</f>
        <v>5</v>
      </c>
      <c r="D7" s="1093">
        <f>SUM('ความเห็นโครงการปี2555-เฉพาะกิจ'!G35,'ความเห็นโครงการปี2555-เฉพาะกิจ'!G43,'ความเห็นโครงการปี2555-เฉพาะกิจ'!G56,'ความเห็นโครงการปี2555-เฉพาะกิจ'!G57,'ความเห็นโครงการปี2555-เฉพาะกิจ'!G60)</f>
        <v>165900200</v>
      </c>
      <c r="E7" s="1159">
        <f>COUNT('ความเห็นโครงการปี2555-เฉพาะกิจ'!H35,'ความเห็นโครงการปี2555-เฉพาะกิจ'!H43,'ความเห็นโครงการปี2555-เฉพาะกิจ'!H56,'ความเห็นโครงการปี2555-เฉพาะกิจ'!H57,'ความเห็นโครงการปี2555-เฉพาะกิจ'!H60)</f>
        <v>5</v>
      </c>
      <c r="F7" s="1159">
        <f>SUM('ความเห็นโครงการปี2555-เฉพาะกิจ'!H35,'ความเห็นโครงการปี2555-เฉพาะกิจ'!H43,'ความเห็นโครงการปี2555-เฉพาะกิจ'!H56,'ความเห็นโครงการปี2555-เฉพาะกิจ'!H57,'ความเห็นโครงการปี2555-เฉพาะกิจ'!H60)</f>
        <v>112300200</v>
      </c>
      <c r="G7" s="1159">
        <f>COUNT('ความเห็นโครงการปี2555-เฉพาะกิจ'!I35,'ความเห็นโครงการปี2555-เฉพาะกิจ'!I43,'ความเห็นโครงการปี2555-เฉพาะกิจ'!I56,'ความเห็นโครงการปี2555-เฉพาะกิจ'!I57,'ความเห็นโครงการปี2555-เฉพาะกิจ'!I60)</f>
        <v>2</v>
      </c>
      <c r="H7" s="1160">
        <f>SUM('ความเห็นโครงการปี2555-เฉพาะกิจ'!I35,'ความเห็นโครงการปี2555-เฉพาะกิจ'!I43,'ความเห็นโครงการปี2555-เฉพาะกิจ'!I56,'ความเห็นโครงการปี2555-เฉพาะกิจ'!I57,'ความเห็นโครงการปี2555-เฉพาะกิจ'!I60)</f>
        <v>53600000</v>
      </c>
      <c r="I7" s="1159">
        <f>COUNT('ความเห็นโครงการปี2555-เฉพาะกิจ'!J35,'ความเห็นโครงการปี2555-เฉพาะกิจ'!J43,'ความเห็นโครงการปี2555-เฉพาะกิจ'!J56,'ความเห็นโครงการปี2555-เฉพาะกิจ'!J57,'ความเห็นโครงการปี2555-เฉพาะกิจ'!J60)</f>
        <v>0</v>
      </c>
      <c r="J7" s="1161">
        <f>SUM('ความเห็นโครงการปี2555-เฉพาะกิจ'!J35,'ความเห็นโครงการปี2555-เฉพาะกิจ'!J43,'ความเห็นโครงการปี2555-เฉพาะกิจ'!J56,'ความเห็นโครงการปี2555-เฉพาะกิจ'!J57,'ความเห็นโครงการปี2555-เฉพาะกิจ'!J60)</f>
        <v>0</v>
      </c>
    </row>
    <row r="8" spans="1:11">
      <c r="A8" s="1158">
        <v>3</v>
      </c>
      <c r="B8" s="1094" t="s">
        <v>611</v>
      </c>
      <c r="C8" s="1178">
        <f>COUNT('ความเห็นโครงการปี2555-เฉพาะกิจ'!G63,'ความเห็นโครงการปี2555-เฉพาะกิจ'!G67,'ความเห็นโครงการปี2555-เฉพาะกิจ'!G74,'ความเห็นโครงการปี2555-เฉพาะกิจ'!G77)</f>
        <v>4</v>
      </c>
      <c r="D8" s="1093">
        <f>SUM('ความเห็นโครงการปี2555-เฉพาะกิจ'!G63,'ความเห็นโครงการปี2555-เฉพาะกิจ'!G67,'ความเห็นโครงการปี2555-เฉพาะกิจ'!G74,'ความเห็นโครงการปี2555-เฉพาะกิจ'!G77)</f>
        <v>48455000</v>
      </c>
      <c r="E8" s="1159">
        <f>COUNT('ความเห็นโครงการปี2555-เฉพาะกิจ'!H63,'ความเห็นโครงการปี2555-เฉพาะกิจ'!H67,'ความเห็นโครงการปี2555-เฉพาะกิจ'!H74,'ความเห็นโครงการปี2555-เฉพาะกิจ'!H77)</f>
        <v>4</v>
      </c>
      <c r="F8" s="1160">
        <f>SUM('ความเห็นโครงการปี2555-เฉพาะกิจ'!H63,'ความเห็นโครงการปี2555-เฉพาะกิจ'!H67,'ความเห็นโครงการปี2555-เฉพาะกิจ'!H74,'ความเห็นโครงการปี2555-เฉพาะกิจ'!H77)</f>
        <v>46955000</v>
      </c>
      <c r="G8" s="1159">
        <f>COUNT('ความเห็นโครงการปี2555-เฉพาะกิจ'!I63,'ความเห็นโครงการปี2555-เฉพาะกิจ'!I67,'ความเห็นโครงการปี2555-เฉพาะกิจ'!I74,'ความเห็นโครงการปี2555-เฉพาะกิจ'!I77)</f>
        <v>1</v>
      </c>
      <c r="H8" s="1160">
        <f>SUM('ความเห็นโครงการปี2555-เฉพาะกิจ'!I63,'ความเห็นโครงการปี2555-เฉพาะกิจ'!I67,'ความเห็นโครงการปี2555-เฉพาะกิจ'!I74,'ความเห็นโครงการปี2555-เฉพาะกิจ'!I77)</f>
        <v>1500000</v>
      </c>
      <c r="I8" s="1159">
        <f>COUNT('ความเห็นโครงการปี2555-เฉพาะกิจ'!J63,'ความเห็นโครงการปี2555-เฉพาะกิจ'!J67,'ความเห็นโครงการปี2555-เฉพาะกิจ'!J74,'ความเห็นโครงการปี2555-เฉพาะกิจ'!J77)</f>
        <v>0</v>
      </c>
      <c r="J8" s="1161">
        <f>SUM('ความเห็นโครงการปี2555-เฉพาะกิจ'!J63,'ความเห็นโครงการปี2555-เฉพาะกิจ'!J67,'ความเห็นโครงการปี2555-เฉพาะกิจ'!J74,'ความเห็นโครงการปี2555-เฉพาะกิจ'!J77)</f>
        <v>0</v>
      </c>
    </row>
    <row r="9" spans="1:11" ht="45">
      <c r="A9" s="1158">
        <v>4</v>
      </c>
      <c r="B9" s="1094" t="s">
        <v>2084</v>
      </c>
      <c r="C9" s="1178">
        <v>6</v>
      </c>
      <c r="D9" s="1093">
        <v>51463400</v>
      </c>
      <c r="E9" s="1159">
        <f>COUNT('ความเห็นโครงการปี2555-เฉพาะกิจ'!H84,'ความเห็นโครงการปี2555-เฉพาะกิจ'!H87,'ความเห็นโครงการปี2555-เฉพาะกิจ'!H91,'ความเห็นโครงการปี2555-เฉพาะกิจ'!H94,'ความเห็นโครงการปี2555-เฉพาะกิจ'!H97,'ความเห็นโครงการปี2555-เฉพาะกิจ'!H105)</f>
        <v>6</v>
      </c>
      <c r="F9" s="1160">
        <f>SUM('ความเห็นโครงการปี2555-เฉพาะกิจ'!H84,'ความเห็นโครงการปี2555-เฉพาะกิจ'!H87,'ความเห็นโครงการปี2555-เฉพาะกิจ'!H91,'ความเห็นโครงการปี2555-เฉพาะกิจ'!H94,'ความเห็นโครงการปี2555-เฉพาะกิจ'!H97,'ความเห็นโครงการปี2555-เฉพาะกิจ'!H105)</f>
        <v>50136400</v>
      </c>
      <c r="G9" s="1159">
        <f>COUNT('ความเห็นโครงการปี2555-เฉพาะกิจ'!I84,'ความเห็นโครงการปี2555-เฉพาะกิจ'!I87,'ความเห็นโครงการปี2555-เฉพาะกิจ'!I91,'ความเห็นโครงการปี2555-เฉพาะกิจ'!I94,'ความเห็นโครงการปี2555-เฉพาะกิจ'!I97,'ความเห็นโครงการปี2555-เฉพาะกิจ'!I105)</f>
        <v>2</v>
      </c>
      <c r="H9" s="1160">
        <f>SUM('ความเห็นโครงการปี2555-เฉพาะกิจ'!I84,'ความเห็นโครงการปี2555-เฉพาะกิจ'!I87,'ความเห็นโครงการปี2555-เฉพาะกิจ'!I91,'ความเห็นโครงการปี2555-เฉพาะกิจ'!I94,'ความเห็นโครงการปี2555-เฉพาะกิจ'!I97,'ความเห็นโครงการปี2555-เฉพาะกิจ'!I105)</f>
        <v>1327000</v>
      </c>
      <c r="I9" s="1159">
        <f>COUNT('ความเห็นโครงการปี2555-เฉพาะกิจ'!J84,'ความเห็นโครงการปี2555-เฉพาะกิจ'!J87,'ความเห็นโครงการปี2555-เฉพาะกิจ'!J91,'ความเห็นโครงการปี2555-เฉพาะกิจ'!J94,'ความเห็นโครงการปี2555-เฉพาะกิจ'!J97,'ความเห็นโครงการปี2555-เฉพาะกิจ'!J105)</f>
        <v>0</v>
      </c>
      <c r="J9" s="1161">
        <f>SUM('ความเห็นโครงการปี2555-เฉพาะกิจ'!J84,'ความเห็นโครงการปี2555-เฉพาะกิจ'!J87,'ความเห็นโครงการปี2555-เฉพาะกิจ'!J91,'ความเห็นโครงการปี2555-เฉพาะกิจ'!J94,'ความเห็นโครงการปี2555-เฉพาะกิจ'!J97,'ความเห็นโครงการปี2555-เฉพาะกิจ'!J105)</f>
        <v>0</v>
      </c>
    </row>
    <row r="10" spans="1:11">
      <c r="A10" s="1277" t="s">
        <v>616</v>
      </c>
      <c r="B10" s="1278"/>
      <c r="C10" s="1159"/>
      <c r="D10" s="1160">
        <v>10000000</v>
      </c>
      <c r="E10" s="1159"/>
      <c r="F10" s="1160">
        <v>10000000</v>
      </c>
      <c r="G10" s="1159"/>
      <c r="H10" s="1160"/>
      <c r="I10" s="1159"/>
      <c r="J10" s="1161"/>
    </row>
    <row r="11" spans="1:11" s="1154" customFormat="1" ht="23.25">
      <c r="A11" s="1279" t="s">
        <v>274</v>
      </c>
      <c r="B11" s="1279"/>
      <c r="C11" s="1162">
        <f t="shared" ref="C11:J11" si="0">SUM(C6:C10)</f>
        <v>17</v>
      </c>
      <c r="D11" s="1162">
        <f t="shared" si="0"/>
        <v>349022300</v>
      </c>
      <c r="E11" s="1162">
        <f t="shared" si="0"/>
        <v>17</v>
      </c>
      <c r="F11" s="1162">
        <f t="shared" si="0"/>
        <v>275595300</v>
      </c>
      <c r="G11" s="1162">
        <f>SUM(G6:G10)</f>
        <v>7</v>
      </c>
      <c r="H11" s="1162">
        <f>SUM(H6:H10)</f>
        <v>73427000</v>
      </c>
      <c r="I11" s="1162">
        <f t="shared" si="0"/>
        <v>0</v>
      </c>
      <c r="J11" s="1162">
        <f t="shared" si="0"/>
        <v>0</v>
      </c>
      <c r="K11" s="1191">
        <f>J11+H11+F11</f>
        <v>349022300</v>
      </c>
    </row>
    <row r="12" spans="1:11">
      <c r="A12" s="1163"/>
      <c r="B12" s="1163"/>
      <c r="C12" s="1095"/>
      <c r="D12" s="1096"/>
      <c r="E12" s="1164"/>
      <c r="F12" s="1164"/>
      <c r="G12" s="1164"/>
      <c r="H12" s="1164"/>
      <c r="I12" s="1164"/>
      <c r="J12" s="1164"/>
    </row>
    <row r="13" spans="1:11">
      <c r="A13" s="1165" t="s">
        <v>2180</v>
      </c>
    </row>
  </sheetData>
  <mergeCells count="8">
    <mergeCell ref="E4:F4"/>
    <mergeCell ref="G4:H4"/>
    <mergeCell ref="I4:J4"/>
    <mergeCell ref="A10:B10"/>
    <mergeCell ref="A11:B11"/>
    <mergeCell ref="A4:A5"/>
    <mergeCell ref="B4:B5"/>
    <mergeCell ref="C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O126"/>
  <sheetViews>
    <sheetView showGridLines="0" tabSelected="1" zoomScaleSheetLayoutView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L4" sqref="A4:XFD4"/>
    </sheetView>
  </sheetViews>
  <sheetFormatPr defaultColWidth="9" defaultRowHeight="12.75"/>
  <cols>
    <col min="1" max="1" width="5.85546875" style="1145" customWidth="1"/>
    <col min="2" max="2" width="5.7109375" style="1111" hidden="1" customWidth="1"/>
    <col min="3" max="3" width="5.7109375" style="1068" hidden="1" customWidth="1"/>
    <col min="4" max="4" width="4.85546875" style="1145" hidden="1" customWidth="1"/>
    <col min="5" max="5" width="19.140625" style="1059" customWidth="1"/>
    <col min="6" max="6" width="47.28515625" style="1146" customWidth="1"/>
    <col min="7" max="7" width="13.7109375" style="1110" customWidth="1"/>
    <col min="8" max="8" width="15" style="1111" customWidth="1"/>
    <col min="9" max="9" width="13.5703125" style="1182" customWidth="1"/>
    <col min="10" max="10" width="13.28515625" style="1111" customWidth="1"/>
    <col min="11" max="11" width="36.7109375" style="1112" customWidth="1"/>
    <col min="12" max="12" width="3.7109375" style="1113" hidden="1" customWidth="1"/>
    <col min="13" max="13" width="10.85546875" style="1197" customWidth="1"/>
    <col min="14" max="16384" width="9" style="1113"/>
  </cols>
  <sheetData>
    <row r="1" spans="1:13">
      <c r="A1" s="1055" t="s">
        <v>131</v>
      </c>
      <c r="B1" s="1056"/>
      <c r="C1" s="1057"/>
      <c r="D1" s="1058"/>
      <c r="F1" s="1059"/>
    </row>
    <row r="2" spans="1:13">
      <c r="A2" s="1051" t="s">
        <v>132</v>
      </c>
      <c r="B2" s="1052"/>
      <c r="C2" s="1057"/>
      <c r="D2" s="1058"/>
      <c r="F2" s="1059"/>
      <c r="L2" s="1114" t="s">
        <v>1395</v>
      </c>
    </row>
    <row r="3" spans="1:13" s="1359" customFormat="1" ht="26.25" customHeight="1">
      <c r="A3" s="1281" t="s">
        <v>521</v>
      </c>
      <c r="B3" s="1283" t="s">
        <v>129</v>
      </c>
      <c r="C3" s="1285" t="s">
        <v>265</v>
      </c>
      <c r="D3" s="1289" t="s">
        <v>130</v>
      </c>
      <c r="E3" s="1287" t="s">
        <v>501</v>
      </c>
      <c r="F3" s="1287" t="s">
        <v>2079</v>
      </c>
      <c r="G3" s="1287" t="s">
        <v>262</v>
      </c>
      <c r="H3" s="1295" t="s">
        <v>2067</v>
      </c>
      <c r="I3" s="1297" t="s">
        <v>2080</v>
      </c>
      <c r="J3" s="1293" t="s">
        <v>2191</v>
      </c>
      <c r="K3" s="1293" t="s">
        <v>2081</v>
      </c>
      <c r="L3" s="1358" t="s">
        <v>771</v>
      </c>
      <c r="M3" s="1291" t="s">
        <v>2082</v>
      </c>
    </row>
    <row r="4" spans="1:13" s="1060" customFormat="1" ht="31.5" customHeight="1">
      <c r="A4" s="1282"/>
      <c r="B4" s="1284"/>
      <c r="C4" s="1286"/>
      <c r="D4" s="1290"/>
      <c r="E4" s="1288"/>
      <c r="F4" s="1288"/>
      <c r="G4" s="1288"/>
      <c r="H4" s="1296"/>
      <c r="I4" s="1298"/>
      <c r="J4" s="1294"/>
      <c r="K4" s="1294"/>
      <c r="L4" s="1061" t="s">
        <v>2208</v>
      </c>
      <c r="M4" s="1292"/>
    </row>
    <row r="5" spans="1:13" ht="65.25" customHeight="1">
      <c r="A5" s="1115">
        <v>1</v>
      </c>
      <c r="B5" s="1116">
        <v>1</v>
      </c>
      <c r="C5" s="1069">
        <v>19</v>
      </c>
      <c r="D5" s="1115">
        <v>1</v>
      </c>
      <c r="E5" s="1117" t="s">
        <v>1825</v>
      </c>
      <c r="F5" s="1195" t="s">
        <v>2188</v>
      </c>
      <c r="G5" s="1196">
        <v>53853700</v>
      </c>
      <c r="H5" s="1179">
        <f>SUM(H6:H25)</f>
        <v>41853700</v>
      </c>
      <c r="I5" s="1183">
        <f>SUM(I6:I25)</f>
        <v>12000000</v>
      </c>
      <c r="J5" s="1118"/>
      <c r="K5" s="1090" t="s">
        <v>2189</v>
      </c>
      <c r="L5" s="1065"/>
      <c r="M5" s="1123">
        <v>1</v>
      </c>
    </row>
    <row r="6" spans="1:13">
      <c r="A6" s="1119"/>
      <c r="B6" s="1120"/>
      <c r="C6" s="1097"/>
      <c r="D6" s="1119"/>
      <c r="E6" s="1121"/>
      <c r="F6" s="1100" t="s">
        <v>2085</v>
      </c>
      <c r="G6" s="1098">
        <v>4500000</v>
      </c>
      <c r="H6" s="1098">
        <v>4500000</v>
      </c>
      <c r="I6" s="1183"/>
      <c r="J6" s="1122"/>
      <c r="K6" s="1099"/>
      <c r="L6" s="1065"/>
      <c r="M6" s="1123"/>
    </row>
    <row r="7" spans="1:13" ht="25.5">
      <c r="A7" s="1119"/>
      <c r="B7" s="1120"/>
      <c r="C7" s="1097"/>
      <c r="D7" s="1119"/>
      <c r="E7" s="1121"/>
      <c r="F7" s="1104" t="s">
        <v>2086</v>
      </c>
      <c r="G7" s="1105">
        <v>1980000</v>
      </c>
      <c r="H7" s="1105">
        <v>1980000</v>
      </c>
      <c r="I7" s="1183"/>
      <c r="J7" s="1122"/>
      <c r="K7" s="1099"/>
      <c r="L7" s="1065"/>
      <c r="M7" s="1123"/>
    </row>
    <row r="8" spans="1:13" ht="25.5">
      <c r="A8" s="1119"/>
      <c r="B8" s="1120"/>
      <c r="C8" s="1097"/>
      <c r="D8" s="1119"/>
      <c r="E8" s="1121"/>
      <c r="F8" s="1104" t="s">
        <v>2087</v>
      </c>
      <c r="G8" s="1105">
        <v>1500000</v>
      </c>
      <c r="H8" s="1105">
        <v>1500000</v>
      </c>
      <c r="I8" s="1183"/>
      <c r="J8" s="1122"/>
      <c r="K8" s="1099"/>
      <c r="L8" s="1065"/>
      <c r="M8" s="1123"/>
    </row>
    <row r="9" spans="1:13" ht="25.5">
      <c r="A9" s="1119"/>
      <c r="B9" s="1120"/>
      <c r="C9" s="1097"/>
      <c r="D9" s="1119"/>
      <c r="E9" s="1121"/>
      <c r="F9" s="1104" t="s">
        <v>2088</v>
      </c>
      <c r="G9" s="1105">
        <v>2000000</v>
      </c>
      <c r="H9" s="1105">
        <v>2000000</v>
      </c>
      <c r="I9" s="1183"/>
      <c r="J9" s="1122"/>
      <c r="K9" s="1099"/>
      <c r="L9" s="1065"/>
      <c r="M9" s="1123"/>
    </row>
    <row r="10" spans="1:13">
      <c r="A10" s="1119"/>
      <c r="B10" s="1120"/>
      <c r="C10" s="1097"/>
      <c r="D10" s="1119"/>
      <c r="E10" s="1121"/>
      <c r="F10" s="1100" t="s">
        <v>2089</v>
      </c>
      <c r="G10" s="1098">
        <v>2500000</v>
      </c>
      <c r="H10" s="1098">
        <v>2500000</v>
      </c>
      <c r="I10" s="1183"/>
      <c r="J10" s="1122"/>
      <c r="K10" s="1099"/>
      <c r="L10" s="1065"/>
      <c r="M10" s="1123"/>
    </row>
    <row r="11" spans="1:13">
      <c r="A11" s="1119"/>
      <c r="B11" s="1120"/>
      <c r="C11" s="1097"/>
      <c r="D11" s="1119"/>
      <c r="E11" s="1121"/>
      <c r="F11" s="1100" t="s">
        <v>2090</v>
      </c>
      <c r="G11" s="1098">
        <v>2700000</v>
      </c>
      <c r="H11" s="1098">
        <v>2700000</v>
      </c>
      <c r="I11" s="1183"/>
      <c r="J11" s="1122"/>
      <c r="K11" s="1099"/>
      <c r="L11" s="1065"/>
      <c r="M11" s="1123"/>
    </row>
    <row r="12" spans="1:13">
      <c r="A12" s="1119"/>
      <c r="B12" s="1120"/>
      <c r="C12" s="1097"/>
      <c r="D12" s="1119"/>
      <c r="E12" s="1121"/>
      <c r="F12" s="1100" t="s">
        <v>2091</v>
      </c>
      <c r="G12" s="1098">
        <v>3000000</v>
      </c>
      <c r="H12" s="1098">
        <v>3000000</v>
      </c>
      <c r="I12" s="1183"/>
      <c r="J12" s="1122"/>
      <c r="K12" s="1099"/>
      <c r="L12" s="1065"/>
      <c r="M12" s="1123"/>
    </row>
    <row r="13" spans="1:13">
      <c r="A13" s="1119"/>
      <c r="B13" s="1120"/>
      <c r="C13" s="1097"/>
      <c r="D13" s="1119"/>
      <c r="E13" s="1121"/>
      <c r="F13" s="1100" t="s">
        <v>2092</v>
      </c>
      <c r="G13" s="1098">
        <v>1500000</v>
      </c>
      <c r="H13" s="1098">
        <v>1500000</v>
      </c>
      <c r="I13" s="1183"/>
      <c r="J13" s="1122"/>
      <c r="K13" s="1099"/>
      <c r="L13" s="1065"/>
      <c r="M13" s="1123"/>
    </row>
    <row r="14" spans="1:13">
      <c r="A14" s="1119"/>
      <c r="B14" s="1120"/>
      <c r="C14" s="1097"/>
      <c r="D14" s="1119"/>
      <c r="E14" s="1121"/>
      <c r="F14" s="1100" t="s">
        <v>2093</v>
      </c>
      <c r="G14" s="1098">
        <v>1980000</v>
      </c>
      <c r="H14" s="1098">
        <v>1980000</v>
      </c>
      <c r="I14" s="1183"/>
      <c r="J14" s="1122"/>
      <c r="K14" s="1099"/>
      <c r="L14" s="1065"/>
      <c r="M14" s="1123"/>
    </row>
    <row r="15" spans="1:13" ht="25.5">
      <c r="A15" s="1119"/>
      <c r="B15" s="1120"/>
      <c r="C15" s="1097"/>
      <c r="D15" s="1119"/>
      <c r="E15" s="1121"/>
      <c r="F15" s="1100" t="s">
        <v>2094</v>
      </c>
      <c r="G15" s="1098">
        <v>5000000</v>
      </c>
      <c r="H15" s="1098">
        <v>5000000</v>
      </c>
      <c r="I15" s="1183"/>
      <c r="J15" s="1122"/>
      <c r="K15" s="1099"/>
      <c r="L15" s="1065"/>
      <c r="M15" s="1123"/>
    </row>
    <row r="16" spans="1:13" ht="25.5">
      <c r="A16" s="1119"/>
      <c r="B16" s="1120"/>
      <c r="C16" s="1097"/>
      <c r="D16" s="1119"/>
      <c r="E16" s="1121"/>
      <c r="F16" s="1100" t="s">
        <v>2095</v>
      </c>
      <c r="G16" s="1098">
        <v>1500000</v>
      </c>
      <c r="H16" s="1098">
        <v>1500000</v>
      </c>
      <c r="I16" s="1183"/>
      <c r="J16" s="1122"/>
      <c r="K16" s="1099"/>
      <c r="L16" s="1065"/>
      <c r="M16" s="1123"/>
    </row>
    <row r="17" spans="1:13">
      <c r="A17" s="1119"/>
      <c r="B17" s="1120"/>
      <c r="C17" s="1097"/>
      <c r="D17" s="1119"/>
      <c r="E17" s="1121"/>
      <c r="F17" s="1100" t="s">
        <v>2096</v>
      </c>
      <c r="G17" s="1098">
        <v>2900000</v>
      </c>
      <c r="H17" s="1098">
        <v>2900000</v>
      </c>
      <c r="I17" s="1183"/>
      <c r="J17" s="1122"/>
      <c r="K17" s="1099"/>
      <c r="L17" s="1065"/>
      <c r="M17" s="1123"/>
    </row>
    <row r="18" spans="1:13" ht="25.5">
      <c r="A18" s="1119"/>
      <c r="B18" s="1120"/>
      <c r="C18" s="1097"/>
      <c r="D18" s="1119"/>
      <c r="E18" s="1121"/>
      <c r="F18" s="1100" t="s">
        <v>2097</v>
      </c>
      <c r="G18" s="1098">
        <v>500000</v>
      </c>
      <c r="H18" s="1098">
        <v>500000</v>
      </c>
      <c r="I18" s="1183"/>
      <c r="J18" s="1122"/>
      <c r="K18" s="1099"/>
      <c r="L18" s="1065"/>
      <c r="M18" s="1123"/>
    </row>
    <row r="19" spans="1:13" ht="38.25">
      <c r="A19" s="1119"/>
      <c r="B19" s="1120"/>
      <c r="C19" s="1097"/>
      <c r="D19" s="1119"/>
      <c r="E19" s="1121"/>
      <c r="F19" s="1100" t="s">
        <v>2098</v>
      </c>
      <c r="G19" s="1098">
        <v>1000000</v>
      </c>
      <c r="H19" s="1098">
        <v>1000000</v>
      </c>
      <c r="I19" s="1183"/>
      <c r="J19" s="1122"/>
      <c r="K19" s="1099"/>
      <c r="L19" s="1065"/>
      <c r="M19" s="1123"/>
    </row>
    <row r="20" spans="1:13" ht="25.5">
      <c r="A20" s="1119"/>
      <c r="B20" s="1120"/>
      <c r="C20" s="1097"/>
      <c r="D20" s="1119"/>
      <c r="E20" s="1121"/>
      <c r="F20" s="1100" t="s">
        <v>2099</v>
      </c>
      <c r="G20" s="1098">
        <v>1900000</v>
      </c>
      <c r="H20" s="1098">
        <v>1900000</v>
      </c>
      <c r="I20" s="1183"/>
      <c r="J20" s="1122"/>
      <c r="K20" s="1099"/>
      <c r="L20" s="1065"/>
      <c r="M20" s="1123"/>
    </row>
    <row r="21" spans="1:13" ht="25.5">
      <c r="A21" s="1119"/>
      <c r="B21" s="1120"/>
      <c r="C21" s="1097"/>
      <c r="D21" s="1119"/>
      <c r="E21" s="1121"/>
      <c r="F21" s="1100" t="s">
        <v>2100</v>
      </c>
      <c r="G21" s="1098">
        <v>500000</v>
      </c>
      <c r="H21" s="1098">
        <v>500000</v>
      </c>
      <c r="I21" s="1183"/>
      <c r="J21" s="1122"/>
      <c r="K21" s="1099"/>
      <c r="L21" s="1065"/>
      <c r="M21" s="1123"/>
    </row>
    <row r="22" spans="1:13" ht="25.5">
      <c r="A22" s="1119"/>
      <c r="B22" s="1120"/>
      <c r="C22" s="1097"/>
      <c r="D22" s="1119"/>
      <c r="E22" s="1121"/>
      <c r="F22" s="1100" t="s">
        <v>2101</v>
      </c>
      <c r="G22" s="1098">
        <v>1000000</v>
      </c>
      <c r="H22" s="1098">
        <v>1000000</v>
      </c>
      <c r="I22" s="1183"/>
      <c r="J22" s="1122"/>
      <c r="K22" s="1099"/>
      <c r="L22" s="1065"/>
      <c r="M22" s="1123"/>
    </row>
    <row r="23" spans="1:13" ht="38.25">
      <c r="A23" s="1119"/>
      <c r="B23" s="1120"/>
      <c r="C23" s="1097"/>
      <c r="D23" s="1119"/>
      <c r="E23" s="1121"/>
      <c r="F23" s="1100" t="s">
        <v>2102</v>
      </c>
      <c r="G23" s="1098">
        <v>4000000</v>
      </c>
      <c r="H23" s="1098">
        <v>4000000</v>
      </c>
      <c r="I23" s="1183"/>
      <c r="J23" s="1122"/>
      <c r="K23" s="1099"/>
      <c r="L23" s="1065"/>
      <c r="M23" s="1123"/>
    </row>
    <row r="24" spans="1:13">
      <c r="A24" s="1119"/>
      <c r="B24" s="1120"/>
      <c r="C24" s="1097"/>
      <c r="D24" s="1119"/>
      <c r="E24" s="1121"/>
      <c r="F24" s="1100" t="s">
        <v>2103</v>
      </c>
      <c r="G24" s="1098">
        <v>1893700</v>
      </c>
      <c r="H24" s="1120">
        <v>1893700</v>
      </c>
      <c r="I24" s="1183"/>
      <c r="J24" s="1122"/>
      <c r="K24" s="1099"/>
      <c r="L24" s="1065"/>
      <c r="M24" s="1123"/>
    </row>
    <row r="25" spans="1:13" ht="38.25">
      <c r="A25" s="1119"/>
      <c r="B25" s="1120"/>
      <c r="C25" s="1097"/>
      <c r="D25" s="1119"/>
      <c r="E25" s="1121"/>
      <c r="F25" s="1104" t="s">
        <v>2104</v>
      </c>
      <c r="G25" s="1105">
        <v>12000000</v>
      </c>
      <c r="H25" s="1120"/>
      <c r="I25" s="1105">
        <v>12000000</v>
      </c>
      <c r="J25" s="1122"/>
      <c r="K25" s="1108" t="s">
        <v>2196</v>
      </c>
      <c r="L25" s="1065"/>
      <c r="M25" s="1123"/>
    </row>
    <row r="26" spans="1:13" ht="78.75" customHeight="1">
      <c r="A26" s="1123">
        <v>2</v>
      </c>
      <c r="B26" s="1124">
        <v>1</v>
      </c>
      <c r="C26" s="1062">
        <v>18</v>
      </c>
      <c r="D26" s="1123">
        <v>2</v>
      </c>
      <c r="E26" s="1064"/>
      <c r="F26" s="1194" t="s">
        <v>2105</v>
      </c>
      <c r="G26" s="1193">
        <v>19350000</v>
      </c>
      <c r="H26" s="1180">
        <f>SUM(H27:H34)</f>
        <v>14350000</v>
      </c>
      <c r="I26" s="1184">
        <f>SUM(I27:I34)</f>
        <v>5000000</v>
      </c>
      <c r="J26" s="1125"/>
      <c r="K26" s="1091" t="s">
        <v>2190</v>
      </c>
      <c r="L26" s="1065"/>
      <c r="M26" s="1123">
        <v>2</v>
      </c>
    </row>
    <row r="27" spans="1:13">
      <c r="A27" s="1123"/>
      <c r="B27" s="1124"/>
      <c r="C27" s="1062"/>
      <c r="D27" s="1123"/>
      <c r="E27" s="1064"/>
      <c r="F27" s="1102" t="s">
        <v>2106</v>
      </c>
      <c r="G27" s="1063">
        <v>3250000</v>
      </c>
      <c r="H27" s="1063">
        <v>3250000</v>
      </c>
      <c r="I27" s="1184"/>
      <c r="J27" s="1125"/>
      <c r="K27" s="1091"/>
      <c r="L27" s="1101"/>
      <c r="M27" s="1123"/>
    </row>
    <row r="28" spans="1:13" ht="38.25">
      <c r="A28" s="1123"/>
      <c r="B28" s="1124"/>
      <c r="C28" s="1062"/>
      <c r="D28" s="1123"/>
      <c r="E28" s="1064"/>
      <c r="F28" s="1102" t="s">
        <v>2107</v>
      </c>
      <c r="G28" s="1063">
        <v>1900000</v>
      </c>
      <c r="H28" s="1063">
        <v>1900000</v>
      </c>
      <c r="I28" s="1184"/>
      <c r="J28" s="1125"/>
      <c r="K28" s="1091"/>
      <c r="L28" s="1101"/>
      <c r="M28" s="1123"/>
    </row>
    <row r="29" spans="1:13" ht="38.25">
      <c r="A29" s="1123"/>
      <c r="B29" s="1124"/>
      <c r="C29" s="1062"/>
      <c r="D29" s="1123"/>
      <c r="E29" s="1064"/>
      <c r="F29" s="1102" t="s">
        <v>2108</v>
      </c>
      <c r="G29" s="1063">
        <v>1000000</v>
      </c>
      <c r="H29" s="1063">
        <v>1000000</v>
      </c>
      <c r="I29" s="1184"/>
      <c r="J29" s="1125"/>
      <c r="K29" s="1091"/>
      <c r="L29" s="1101"/>
      <c r="M29" s="1123"/>
    </row>
    <row r="30" spans="1:13" ht="25.5">
      <c r="A30" s="1123"/>
      <c r="B30" s="1124"/>
      <c r="C30" s="1062"/>
      <c r="D30" s="1123"/>
      <c r="E30" s="1064"/>
      <c r="F30" s="1102" t="s">
        <v>2109</v>
      </c>
      <c r="G30" s="1063">
        <v>3000000</v>
      </c>
      <c r="H30" s="1063">
        <v>3000000</v>
      </c>
      <c r="I30" s="1184"/>
      <c r="J30" s="1125"/>
      <c r="K30" s="1091"/>
      <c r="L30" s="1101"/>
      <c r="M30" s="1123"/>
    </row>
    <row r="31" spans="1:13" ht="25.5">
      <c r="A31" s="1123"/>
      <c r="B31" s="1124"/>
      <c r="C31" s="1062"/>
      <c r="D31" s="1123"/>
      <c r="E31" s="1064"/>
      <c r="F31" s="1102" t="s">
        <v>2110</v>
      </c>
      <c r="G31" s="1063">
        <v>2000000</v>
      </c>
      <c r="H31" s="1063">
        <v>2000000</v>
      </c>
      <c r="I31" s="1184"/>
      <c r="J31" s="1125"/>
      <c r="K31" s="1091"/>
      <c r="L31" s="1101"/>
      <c r="M31" s="1123"/>
    </row>
    <row r="32" spans="1:13">
      <c r="A32" s="1123"/>
      <c r="B32" s="1124"/>
      <c r="C32" s="1062"/>
      <c r="D32" s="1123"/>
      <c r="E32" s="1064"/>
      <c r="F32" s="1102" t="s">
        <v>2111</v>
      </c>
      <c r="G32" s="1063">
        <v>2000000</v>
      </c>
      <c r="H32" s="1063">
        <v>2000000</v>
      </c>
      <c r="I32" s="1184"/>
      <c r="J32" s="1125"/>
      <c r="K32" s="1091"/>
      <c r="L32" s="1101"/>
      <c r="M32" s="1123"/>
    </row>
    <row r="33" spans="1:15">
      <c r="A33" s="1123"/>
      <c r="B33" s="1124"/>
      <c r="C33" s="1062"/>
      <c r="D33" s="1123"/>
      <c r="E33" s="1064"/>
      <c r="F33" s="1102" t="s">
        <v>2112</v>
      </c>
      <c r="G33" s="1063">
        <v>1200000</v>
      </c>
      <c r="H33" s="1063">
        <v>1200000</v>
      </c>
      <c r="I33" s="1184"/>
      <c r="J33" s="1125"/>
      <c r="K33" s="1091"/>
      <c r="L33" s="1101"/>
      <c r="M33" s="1123"/>
    </row>
    <row r="34" spans="1:15" ht="63.75">
      <c r="A34" s="1123"/>
      <c r="B34" s="1124"/>
      <c r="C34" s="1062"/>
      <c r="D34" s="1123"/>
      <c r="E34" s="1064"/>
      <c r="F34" s="1106" t="s">
        <v>2113</v>
      </c>
      <c r="G34" s="1107">
        <v>5000000</v>
      </c>
      <c r="H34" s="1168"/>
      <c r="I34" s="1107">
        <v>5000000</v>
      </c>
      <c r="J34" s="1125"/>
      <c r="K34" s="1109" t="s">
        <v>2197</v>
      </c>
      <c r="L34" s="1101"/>
      <c r="M34" s="1123"/>
    </row>
    <row r="35" spans="1:15" ht="114.75">
      <c r="A35" s="1123">
        <v>3</v>
      </c>
      <c r="B35" s="1124">
        <v>2</v>
      </c>
      <c r="C35" s="1062">
        <v>3</v>
      </c>
      <c r="D35" s="1123">
        <v>1</v>
      </c>
      <c r="E35" s="1127" t="s">
        <v>1824</v>
      </c>
      <c r="F35" s="1192" t="s">
        <v>2184</v>
      </c>
      <c r="G35" s="1193">
        <v>11200000</v>
      </c>
      <c r="H35" s="1181">
        <f>SUM(H36:H42)</f>
        <v>7900000</v>
      </c>
      <c r="I35" s="1185">
        <f>SUM(I36:I42)</f>
        <v>3300000</v>
      </c>
      <c r="J35" s="1125"/>
      <c r="K35" s="1064" t="s">
        <v>2198</v>
      </c>
      <c r="L35" s="1128"/>
      <c r="M35" s="1123">
        <v>3</v>
      </c>
      <c r="N35" s="190"/>
      <c r="O35" s="190"/>
    </row>
    <row r="36" spans="1:15" ht="25.5">
      <c r="A36" s="1123"/>
      <c r="B36" s="1124"/>
      <c r="C36" s="1062"/>
      <c r="D36" s="1123"/>
      <c r="E36" s="1127"/>
      <c r="F36" s="1169" t="s">
        <v>2114</v>
      </c>
      <c r="G36" s="1170">
        <v>3300000</v>
      </c>
      <c r="H36" s="1170">
        <v>3300000</v>
      </c>
      <c r="I36" s="1185"/>
      <c r="J36" s="1125"/>
      <c r="K36" s="1064"/>
      <c r="L36" s="1128"/>
      <c r="M36" s="1123"/>
      <c r="N36" s="190"/>
      <c r="O36" s="190"/>
    </row>
    <row r="37" spans="1:15">
      <c r="A37" s="1123"/>
      <c r="B37" s="1124"/>
      <c r="C37" s="1062"/>
      <c r="D37" s="1123"/>
      <c r="E37" s="1127"/>
      <c r="F37" s="1169" t="s">
        <v>2115</v>
      </c>
      <c r="G37" s="1171">
        <v>800000</v>
      </c>
      <c r="H37" s="1171">
        <v>800000</v>
      </c>
      <c r="I37" s="1185"/>
      <c r="J37" s="1125"/>
      <c r="K37" s="1064"/>
      <c r="L37" s="1128"/>
      <c r="M37" s="1123"/>
      <c r="N37" s="190"/>
      <c r="O37" s="190"/>
    </row>
    <row r="38" spans="1:15" ht="25.5">
      <c r="A38" s="1123"/>
      <c r="B38" s="1124"/>
      <c r="C38" s="1062"/>
      <c r="D38" s="1123"/>
      <c r="E38" s="1127"/>
      <c r="F38" s="1169" t="s">
        <v>2116</v>
      </c>
      <c r="G38" s="1171">
        <v>1800000</v>
      </c>
      <c r="H38" s="1171">
        <v>1800000</v>
      </c>
      <c r="I38" s="1185"/>
      <c r="J38" s="1125"/>
      <c r="K38" s="1064"/>
      <c r="L38" s="1128"/>
      <c r="M38" s="1123"/>
      <c r="N38" s="190"/>
      <c r="O38" s="190"/>
    </row>
    <row r="39" spans="1:15" ht="25.5">
      <c r="A39" s="1123"/>
      <c r="B39" s="1124"/>
      <c r="C39" s="1062"/>
      <c r="D39" s="1123"/>
      <c r="E39" s="1127"/>
      <c r="F39" s="1169" t="s">
        <v>2117</v>
      </c>
      <c r="G39" s="1171">
        <v>1000000</v>
      </c>
      <c r="H39" s="1171">
        <v>1000000</v>
      </c>
      <c r="I39" s="1186"/>
      <c r="J39" s="1125"/>
      <c r="K39" s="1064"/>
      <c r="L39" s="1128"/>
      <c r="M39" s="1123"/>
      <c r="N39" s="190"/>
      <c r="O39" s="190"/>
    </row>
    <row r="40" spans="1:15" ht="38.25">
      <c r="A40" s="1123"/>
      <c r="B40" s="1124"/>
      <c r="C40" s="1062"/>
      <c r="D40" s="1123"/>
      <c r="E40" s="1127"/>
      <c r="F40" s="1172" t="s">
        <v>2118</v>
      </c>
      <c r="G40" s="1171">
        <v>2300000</v>
      </c>
      <c r="H40" s="1173">
        <v>500000</v>
      </c>
      <c r="I40" s="1187">
        <v>1800000</v>
      </c>
      <c r="J40" s="1125"/>
      <c r="K40" s="1109" t="s">
        <v>2199</v>
      </c>
      <c r="L40" s="1128"/>
      <c r="M40" s="1123"/>
      <c r="N40" s="190"/>
      <c r="O40" s="190"/>
    </row>
    <row r="41" spans="1:15" ht="25.5">
      <c r="A41" s="1123"/>
      <c r="B41" s="1124"/>
      <c r="C41" s="1062"/>
      <c r="D41" s="1123"/>
      <c r="E41" s="1127"/>
      <c r="F41" s="1174" t="s">
        <v>2119</v>
      </c>
      <c r="G41" s="1171">
        <v>500000</v>
      </c>
      <c r="H41" s="1171">
        <v>500000</v>
      </c>
      <c r="I41" s="1186"/>
      <c r="J41" s="1125"/>
      <c r="K41" s="1064"/>
      <c r="L41" s="1128"/>
      <c r="M41" s="1123"/>
      <c r="N41" s="190"/>
      <c r="O41" s="190"/>
    </row>
    <row r="42" spans="1:15" ht="38.25">
      <c r="A42" s="1123"/>
      <c r="B42" s="1124"/>
      <c r="C42" s="1062"/>
      <c r="D42" s="1123"/>
      <c r="E42" s="1127"/>
      <c r="F42" s="1169" t="s">
        <v>2120</v>
      </c>
      <c r="G42" s="1175">
        <v>1500000</v>
      </c>
      <c r="H42" s="1176"/>
      <c r="I42" s="1188">
        <v>1500000</v>
      </c>
      <c r="J42" s="1125"/>
      <c r="K42" s="1109" t="s">
        <v>2200</v>
      </c>
      <c r="L42" s="1128"/>
      <c r="M42" s="1123"/>
      <c r="N42" s="190"/>
      <c r="O42" s="190"/>
    </row>
    <row r="43" spans="1:15" ht="84" customHeight="1">
      <c r="A43" s="1123">
        <v>4</v>
      </c>
      <c r="B43" s="1124">
        <v>2</v>
      </c>
      <c r="C43" s="1062">
        <v>5</v>
      </c>
      <c r="D43" s="1123">
        <v>2</v>
      </c>
      <c r="E43" s="1064"/>
      <c r="F43" s="1194" t="s">
        <v>614</v>
      </c>
      <c r="G43" s="1193">
        <v>142820200</v>
      </c>
      <c r="H43" s="1180">
        <f>SUM(H44:H55)</f>
        <v>92520200</v>
      </c>
      <c r="I43" s="1189">
        <f>SUM(I44:I55)</f>
        <v>50300000</v>
      </c>
      <c r="J43" s="1180"/>
      <c r="K43" s="1064" t="s">
        <v>2192</v>
      </c>
      <c r="L43" s="1128"/>
      <c r="M43" s="1123">
        <v>5</v>
      </c>
      <c r="N43" s="190"/>
      <c r="O43" s="190"/>
    </row>
    <row r="44" spans="1:15" ht="38.25">
      <c r="A44" s="1123"/>
      <c r="B44" s="1124"/>
      <c r="C44" s="1062"/>
      <c r="D44" s="1123"/>
      <c r="E44" s="1064"/>
      <c r="F44" s="1106" t="s">
        <v>2123</v>
      </c>
      <c r="G44" s="1107">
        <v>1837000</v>
      </c>
      <c r="H44" s="1107">
        <v>1837000</v>
      </c>
      <c r="I44" s="1185"/>
      <c r="J44" s="1125"/>
      <c r="K44" s="1064"/>
      <c r="L44" s="1128"/>
      <c r="M44" s="1123"/>
      <c r="N44" s="190"/>
      <c r="O44" s="190"/>
    </row>
    <row r="45" spans="1:15" ht="38.25">
      <c r="A45" s="1123"/>
      <c r="B45" s="1124"/>
      <c r="C45" s="1062"/>
      <c r="D45" s="1123"/>
      <c r="E45" s="1064"/>
      <c r="F45" s="1106" t="s">
        <v>2124</v>
      </c>
      <c r="G45" s="1107">
        <v>9608000</v>
      </c>
      <c r="H45" s="1107">
        <v>9608000</v>
      </c>
      <c r="I45" s="1185"/>
      <c r="J45" s="1125"/>
      <c r="K45" s="1064"/>
      <c r="L45" s="1128"/>
      <c r="M45" s="1123"/>
      <c r="N45" s="190"/>
      <c r="O45" s="190"/>
    </row>
    <row r="46" spans="1:15" ht="25.5">
      <c r="A46" s="1123"/>
      <c r="B46" s="1124"/>
      <c r="C46" s="1062"/>
      <c r="D46" s="1123"/>
      <c r="E46" s="1064"/>
      <c r="F46" s="1106" t="s">
        <v>2125</v>
      </c>
      <c r="G46" s="1107">
        <v>14540000</v>
      </c>
      <c r="H46" s="1107">
        <v>14540000</v>
      </c>
      <c r="I46" s="1185"/>
      <c r="J46" s="1125"/>
      <c r="K46" s="1064"/>
      <c r="L46" s="1128"/>
      <c r="M46" s="1123"/>
      <c r="N46" s="190"/>
      <c r="O46" s="190"/>
    </row>
    <row r="47" spans="1:15" ht="51">
      <c r="A47" s="1123"/>
      <c r="B47" s="1124"/>
      <c r="C47" s="1062"/>
      <c r="D47" s="1123"/>
      <c r="E47" s="1064"/>
      <c r="F47" s="1102" t="s">
        <v>2126</v>
      </c>
      <c r="G47" s="1063">
        <v>28500000</v>
      </c>
      <c r="H47" s="1063">
        <v>28500000</v>
      </c>
      <c r="I47" s="1185"/>
      <c r="J47" s="1125"/>
      <c r="K47" s="1064"/>
      <c r="L47" s="1128"/>
      <c r="M47" s="1123"/>
      <c r="N47" s="190"/>
      <c r="O47" s="190"/>
    </row>
    <row r="48" spans="1:15" ht="25.5">
      <c r="A48" s="1123"/>
      <c r="B48" s="1124"/>
      <c r="C48" s="1062"/>
      <c r="D48" s="1123"/>
      <c r="E48" s="1064"/>
      <c r="F48" s="1102" t="s">
        <v>2127</v>
      </c>
      <c r="G48" s="1063">
        <v>4900000</v>
      </c>
      <c r="H48" s="1063">
        <v>4900000</v>
      </c>
      <c r="I48" s="1185"/>
      <c r="J48" s="1125"/>
      <c r="K48" s="1064"/>
      <c r="L48" s="1128"/>
      <c r="M48" s="1123"/>
      <c r="N48" s="190"/>
      <c r="O48" s="190"/>
    </row>
    <row r="49" spans="1:15" ht="25.5">
      <c r="A49" s="1123"/>
      <c r="B49" s="1124"/>
      <c r="C49" s="1062"/>
      <c r="D49" s="1123"/>
      <c r="E49" s="1064"/>
      <c r="F49" s="1106" t="s">
        <v>2128</v>
      </c>
      <c r="G49" s="1107">
        <v>1062000</v>
      </c>
      <c r="H49" s="1107">
        <v>1062000</v>
      </c>
      <c r="I49" s="1185"/>
      <c r="J49" s="1125"/>
      <c r="K49" s="1091"/>
      <c r="L49" s="1128"/>
      <c r="M49" s="1123"/>
      <c r="N49" s="190"/>
      <c r="O49" s="190"/>
    </row>
    <row r="50" spans="1:15" ht="63.75">
      <c r="A50" s="1123"/>
      <c r="B50" s="1124"/>
      <c r="C50" s="1062"/>
      <c r="D50" s="1123"/>
      <c r="E50" s="1064"/>
      <c r="F50" s="1106" t="s">
        <v>2129</v>
      </c>
      <c r="G50" s="1107">
        <v>7630000</v>
      </c>
      <c r="H50" s="1107">
        <v>7630000</v>
      </c>
      <c r="I50" s="1185"/>
      <c r="J50" s="1125"/>
      <c r="K50" s="1109" t="s">
        <v>2187</v>
      </c>
      <c r="L50" s="1128"/>
      <c r="M50" s="1123"/>
      <c r="N50" s="190"/>
      <c r="O50" s="190"/>
    </row>
    <row r="51" spans="1:15">
      <c r="A51" s="1123"/>
      <c r="B51" s="1124"/>
      <c r="C51" s="1062"/>
      <c r="D51" s="1123"/>
      <c r="E51" s="1064"/>
      <c r="F51" s="1106" t="s">
        <v>2130</v>
      </c>
      <c r="G51" s="1107">
        <v>2000000</v>
      </c>
      <c r="H51" s="1107">
        <v>2000000</v>
      </c>
      <c r="I51" s="1185"/>
      <c r="J51" s="1125"/>
      <c r="K51" s="1064"/>
      <c r="L51" s="1128"/>
      <c r="M51" s="1123"/>
      <c r="N51" s="190"/>
      <c r="O51" s="190"/>
    </row>
    <row r="52" spans="1:15" ht="51">
      <c r="A52" s="1123"/>
      <c r="B52" s="1124"/>
      <c r="C52" s="1062"/>
      <c r="D52" s="1123"/>
      <c r="E52" s="1064"/>
      <c r="F52" s="1106" t="s">
        <v>2131</v>
      </c>
      <c r="G52" s="1107">
        <v>7443200</v>
      </c>
      <c r="H52" s="1107">
        <v>7443200</v>
      </c>
      <c r="I52" s="1185"/>
      <c r="J52" s="1125"/>
      <c r="K52" s="1064"/>
      <c r="L52" s="1128"/>
      <c r="M52" s="1123"/>
      <c r="N52" s="190"/>
      <c r="O52" s="190"/>
    </row>
    <row r="53" spans="1:15" ht="38.25">
      <c r="A53" s="1123"/>
      <c r="B53" s="1124"/>
      <c r="C53" s="1062"/>
      <c r="D53" s="1123"/>
      <c r="E53" s="1064"/>
      <c r="F53" s="1106" t="s">
        <v>2132</v>
      </c>
      <c r="G53" s="1107">
        <v>25190000</v>
      </c>
      <c r="H53" s="1152"/>
      <c r="I53" s="1107">
        <v>25190000</v>
      </c>
      <c r="J53" s="1148"/>
      <c r="K53" s="1109" t="s">
        <v>2195</v>
      </c>
      <c r="L53" s="1128"/>
      <c r="M53" s="1123"/>
      <c r="N53" s="190"/>
      <c r="O53" s="190"/>
    </row>
    <row r="54" spans="1:15" ht="25.5">
      <c r="A54" s="1123"/>
      <c r="B54" s="1124"/>
      <c r="C54" s="1062"/>
      <c r="D54" s="1123"/>
      <c r="E54" s="1064"/>
      <c r="F54" s="1106" t="s">
        <v>2133</v>
      </c>
      <c r="G54" s="1107">
        <v>15000000</v>
      </c>
      <c r="H54" s="1107">
        <v>15000000</v>
      </c>
      <c r="I54" s="1185"/>
      <c r="J54" s="1125"/>
      <c r="K54" s="1064"/>
      <c r="L54" s="1128"/>
      <c r="M54" s="1123"/>
      <c r="N54" s="190"/>
      <c r="O54" s="190"/>
    </row>
    <row r="55" spans="1:15" ht="63.75">
      <c r="A55" s="1123"/>
      <c r="B55" s="1124"/>
      <c r="C55" s="1062"/>
      <c r="D55" s="1123"/>
      <c r="E55" s="1064"/>
      <c r="F55" s="1106" t="s">
        <v>2134</v>
      </c>
      <c r="G55" s="1107">
        <v>25110000</v>
      </c>
      <c r="H55" s="1148"/>
      <c r="I55" s="1107">
        <v>25110000</v>
      </c>
      <c r="J55" s="1125"/>
      <c r="K55" s="1109" t="s">
        <v>2195</v>
      </c>
      <c r="L55" s="1128"/>
      <c r="M55" s="1123"/>
      <c r="N55" s="190"/>
      <c r="O55" s="190"/>
    </row>
    <row r="56" spans="1:15" ht="84" customHeight="1">
      <c r="A56" s="1123">
        <v>5</v>
      </c>
      <c r="B56" s="1124">
        <v>2</v>
      </c>
      <c r="C56" s="1062">
        <v>21</v>
      </c>
      <c r="D56" s="1123">
        <v>3</v>
      </c>
      <c r="E56" s="1064"/>
      <c r="F56" s="1194" t="s">
        <v>2193</v>
      </c>
      <c r="G56" s="1193">
        <v>7880000</v>
      </c>
      <c r="H56" s="1193">
        <v>7880000</v>
      </c>
      <c r="I56" s="1185"/>
      <c r="J56" s="1125"/>
      <c r="K56" s="1091" t="s">
        <v>2194</v>
      </c>
      <c r="L56" s="1128"/>
      <c r="M56" s="1123">
        <v>7</v>
      </c>
      <c r="N56" s="190"/>
      <c r="O56" s="190"/>
    </row>
    <row r="57" spans="1:15" ht="54.75" customHeight="1">
      <c r="A57" s="1123">
        <v>6</v>
      </c>
      <c r="B57" s="1124">
        <v>2</v>
      </c>
      <c r="C57" s="1062">
        <v>6</v>
      </c>
      <c r="D57" s="1123">
        <v>5</v>
      </c>
      <c r="E57" s="1064"/>
      <c r="F57" s="1194" t="s">
        <v>2071</v>
      </c>
      <c r="G57" s="1193">
        <v>2050000</v>
      </c>
      <c r="H57" s="1180">
        <f>SUM(H58:H59)</f>
        <v>2050000</v>
      </c>
      <c r="I57" s="1063"/>
      <c r="J57" s="1125"/>
      <c r="K57" s="1103" t="s">
        <v>608</v>
      </c>
      <c r="L57" s="1128"/>
      <c r="M57" s="1123">
        <v>6</v>
      </c>
      <c r="O57" s="190"/>
    </row>
    <row r="58" spans="1:15">
      <c r="A58" s="1123"/>
      <c r="B58" s="1124"/>
      <c r="C58" s="1062"/>
      <c r="D58" s="1123"/>
      <c r="E58" s="1064"/>
      <c r="F58" s="1102" t="s">
        <v>2135</v>
      </c>
      <c r="G58" s="1063">
        <v>2000000</v>
      </c>
      <c r="H58" s="1063">
        <v>2000000</v>
      </c>
      <c r="I58" s="1177"/>
      <c r="J58" s="1125"/>
      <c r="K58" s="1103"/>
      <c r="L58" s="1128"/>
      <c r="M58" s="1123"/>
      <c r="O58" s="190"/>
    </row>
    <row r="59" spans="1:15">
      <c r="A59" s="1123"/>
      <c r="B59" s="1124"/>
      <c r="C59" s="1062"/>
      <c r="D59" s="1123"/>
      <c r="E59" s="1064"/>
      <c r="F59" s="1102" t="s">
        <v>2136</v>
      </c>
      <c r="G59" s="1063">
        <v>50000</v>
      </c>
      <c r="H59" s="1063">
        <v>50000</v>
      </c>
      <c r="I59" s="1177"/>
      <c r="J59" s="1125"/>
      <c r="K59" s="1103"/>
      <c r="L59" s="1128"/>
      <c r="M59" s="1123"/>
      <c r="O59" s="190"/>
    </row>
    <row r="60" spans="1:15">
      <c r="A60" s="1123">
        <v>7</v>
      </c>
      <c r="B60" s="1124"/>
      <c r="C60" s="1062"/>
      <c r="D60" s="1123"/>
      <c r="E60" s="1064"/>
      <c r="F60" s="1194" t="s">
        <v>2072</v>
      </c>
      <c r="G60" s="1193">
        <v>1950000</v>
      </c>
      <c r="H60" s="1180">
        <f>SUM(H61:H62)</f>
        <v>1950000</v>
      </c>
      <c r="I60" s="1185"/>
      <c r="J60" s="1125"/>
      <c r="K60" s="1103" t="s">
        <v>608</v>
      </c>
      <c r="L60" s="1128"/>
      <c r="M60" s="1123">
        <v>4</v>
      </c>
      <c r="O60" s="190"/>
    </row>
    <row r="61" spans="1:15" ht="25.5">
      <c r="A61" s="1123"/>
      <c r="B61" s="1124"/>
      <c r="C61" s="1062"/>
      <c r="D61" s="1123"/>
      <c r="E61" s="1064"/>
      <c r="F61" s="1102" t="s">
        <v>2121</v>
      </c>
      <c r="G61" s="1063">
        <v>1500000</v>
      </c>
      <c r="H61" s="1063">
        <v>1500000</v>
      </c>
      <c r="I61" s="1186"/>
      <c r="J61" s="1130"/>
      <c r="K61" s="1103"/>
      <c r="L61" s="1128"/>
      <c r="M61" s="1123"/>
      <c r="O61" s="190"/>
    </row>
    <row r="62" spans="1:15" ht="25.5">
      <c r="A62" s="1123"/>
      <c r="B62" s="1124"/>
      <c r="C62" s="1062"/>
      <c r="D62" s="1123"/>
      <c r="E62" s="1064"/>
      <c r="F62" s="1102" t="s">
        <v>2122</v>
      </c>
      <c r="G62" s="1063">
        <v>450000</v>
      </c>
      <c r="H62" s="1063">
        <v>450000</v>
      </c>
      <c r="I62" s="1186"/>
      <c r="J62" s="1130"/>
      <c r="K62" s="1103"/>
      <c r="L62" s="1128"/>
      <c r="M62" s="1123"/>
      <c r="O62" s="190"/>
    </row>
    <row r="63" spans="1:15" ht="48" customHeight="1">
      <c r="A63" s="1123">
        <v>8</v>
      </c>
      <c r="B63" s="1124">
        <v>3</v>
      </c>
      <c r="C63" s="1062">
        <v>9</v>
      </c>
      <c r="D63" s="1123">
        <v>1</v>
      </c>
      <c r="E63" s="1127" t="s">
        <v>1826</v>
      </c>
      <c r="F63" s="1194" t="s">
        <v>2073</v>
      </c>
      <c r="G63" s="1193">
        <v>2030000</v>
      </c>
      <c r="H63" s="1180">
        <f>SUM(H64:H66)</f>
        <v>2030000</v>
      </c>
      <c r="I63" s="1131"/>
      <c r="J63" s="1130"/>
      <c r="K63" s="1064" t="s">
        <v>608</v>
      </c>
      <c r="L63" s="1128"/>
      <c r="M63" s="1123">
        <v>10</v>
      </c>
      <c r="O63" s="190"/>
    </row>
    <row r="64" spans="1:15" ht="48" customHeight="1">
      <c r="A64" s="1123"/>
      <c r="B64" s="1124"/>
      <c r="C64" s="1062"/>
      <c r="D64" s="1123"/>
      <c r="E64" s="1127"/>
      <c r="F64" s="1102" t="s">
        <v>2145</v>
      </c>
      <c r="G64" s="1063">
        <v>800000</v>
      </c>
      <c r="H64" s="1063">
        <v>800000</v>
      </c>
      <c r="I64" s="1131"/>
      <c r="J64" s="1130"/>
      <c r="K64" s="1064"/>
      <c r="L64" s="1128"/>
      <c r="M64" s="1123"/>
      <c r="O64" s="190"/>
    </row>
    <row r="65" spans="1:15" ht="48" customHeight="1">
      <c r="A65" s="1123"/>
      <c r="B65" s="1124"/>
      <c r="C65" s="1062"/>
      <c r="D65" s="1123"/>
      <c r="E65" s="1127"/>
      <c r="F65" s="1102" t="s">
        <v>2146</v>
      </c>
      <c r="G65" s="1063">
        <v>1000000</v>
      </c>
      <c r="H65" s="1063">
        <v>1000000</v>
      </c>
      <c r="I65" s="1131"/>
      <c r="J65" s="1130"/>
      <c r="K65" s="1064"/>
      <c r="L65" s="1128"/>
      <c r="M65" s="1123"/>
      <c r="O65" s="190"/>
    </row>
    <row r="66" spans="1:15" ht="48" customHeight="1">
      <c r="A66" s="1123"/>
      <c r="B66" s="1124"/>
      <c r="C66" s="1062"/>
      <c r="D66" s="1123"/>
      <c r="E66" s="1127"/>
      <c r="F66" s="1102" t="s">
        <v>2147</v>
      </c>
      <c r="G66" s="1063">
        <v>230000</v>
      </c>
      <c r="H66" s="1063">
        <v>230000</v>
      </c>
      <c r="I66" s="1131"/>
      <c r="J66" s="1130"/>
      <c r="K66" s="1064"/>
      <c r="L66" s="1128"/>
      <c r="M66" s="1123"/>
      <c r="O66" s="190"/>
    </row>
    <row r="67" spans="1:15" ht="76.5">
      <c r="A67" s="1123">
        <v>9</v>
      </c>
      <c r="B67" s="1124">
        <v>3</v>
      </c>
      <c r="C67" s="1062">
        <v>7</v>
      </c>
      <c r="D67" s="1123">
        <v>3</v>
      </c>
      <c r="E67" s="1064"/>
      <c r="F67" s="1194" t="s">
        <v>2074</v>
      </c>
      <c r="G67" s="1193">
        <v>25925000</v>
      </c>
      <c r="H67" s="1180">
        <f>SUM(H68:H73)</f>
        <v>24425000</v>
      </c>
      <c r="I67" s="1166">
        <f>SUM(I68:I73)</f>
        <v>1500000</v>
      </c>
      <c r="J67" s="1125"/>
      <c r="K67" s="1091" t="s">
        <v>2201</v>
      </c>
      <c r="L67" s="1128"/>
      <c r="M67" s="1123">
        <v>8</v>
      </c>
    </row>
    <row r="68" spans="1:15" ht="25.5">
      <c r="A68" s="1123"/>
      <c r="B68" s="1124"/>
      <c r="C68" s="1062"/>
      <c r="D68" s="1123"/>
      <c r="E68" s="1064"/>
      <c r="F68" s="1102" t="s">
        <v>2137</v>
      </c>
      <c r="G68" s="1063">
        <v>7925000</v>
      </c>
      <c r="H68" s="1063">
        <v>7925000</v>
      </c>
      <c r="I68" s="1131"/>
      <c r="J68" s="1125"/>
      <c r="K68" s="1091"/>
      <c r="L68" s="1128"/>
      <c r="M68" s="1123"/>
    </row>
    <row r="69" spans="1:15" ht="38.25">
      <c r="A69" s="1123"/>
      <c r="B69" s="1124"/>
      <c r="C69" s="1062"/>
      <c r="D69" s="1123"/>
      <c r="E69" s="1064"/>
      <c r="F69" s="1102" t="s">
        <v>2138</v>
      </c>
      <c r="G69" s="1063">
        <v>5000000</v>
      </c>
      <c r="H69" s="1063">
        <v>3500000</v>
      </c>
      <c r="I69" s="1166">
        <v>1500000</v>
      </c>
      <c r="J69" s="1125"/>
      <c r="K69" s="1109" t="s">
        <v>2202</v>
      </c>
      <c r="L69" s="1128"/>
      <c r="M69" s="1123"/>
    </row>
    <row r="70" spans="1:15">
      <c r="A70" s="1123"/>
      <c r="B70" s="1124"/>
      <c r="C70" s="1062"/>
      <c r="D70" s="1123"/>
      <c r="E70" s="1064"/>
      <c r="F70" s="1102" t="s">
        <v>2139</v>
      </c>
      <c r="G70" s="1063">
        <v>4000000</v>
      </c>
      <c r="H70" s="1063">
        <v>4000000</v>
      </c>
      <c r="I70" s="1131"/>
      <c r="J70" s="1125"/>
      <c r="K70" s="1091"/>
      <c r="L70" s="1128"/>
      <c r="M70" s="1123"/>
    </row>
    <row r="71" spans="1:15" ht="25.5">
      <c r="A71" s="1123"/>
      <c r="B71" s="1124"/>
      <c r="C71" s="1062"/>
      <c r="D71" s="1123"/>
      <c r="E71" s="1064"/>
      <c r="F71" s="1102" t="s">
        <v>2140</v>
      </c>
      <c r="G71" s="1063">
        <v>3000000</v>
      </c>
      <c r="H71" s="1063">
        <v>3000000</v>
      </c>
      <c r="I71" s="1131"/>
      <c r="J71" s="1125"/>
      <c r="K71" s="1091"/>
      <c r="L71" s="1128"/>
      <c r="M71" s="1123"/>
    </row>
    <row r="72" spans="1:15" ht="25.5">
      <c r="A72" s="1123"/>
      <c r="B72" s="1124"/>
      <c r="C72" s="1062"/>
      <c r="D72" s="1123"/>
      <c r="E72" s="1064"/>
      <c r="F72" s="1102" t="s">
        <v>2141</v>
      </c>
      <c r="G72" s="1063">
        <v>5000000</v>
      </c>
      <c r="H72" s="1063">
        <v>5000000</v>
      </c>
      <c r="I72" s="1131"/>
      <c r="J72" s="1125"/>
      <c r="K72" s="1091"/>
      <c r="L72" s="1128"/>
      <c r="M72" s="1123"/>
    </row>
    <row r="73" spans="1:15" ht="25.5">
      <c r="A73" s="1123"/>
      <c r="B73" s="1124"/>
      <c r="C73" s="1062"/>
      <c r="D73" s="1123"/>
      <c r="E73" s="1064"/>
      <c r="F73" s="1102" t="s">
        <v>2142</v>
      </c>
      <c r="G73" s="1063">
        <v>1000000</v>
      </c>
      <c r="H73" s="1063">
        <v>1000000</v>
      </c>
      <c r="I73" s="1131"/>
      <c r="J73" s="1125"/>
      <c r="K73" s="1091"/>
      <c r="L73" s="1128"/>
      <c r="M73" s="1123"/>
    </row>
    <row r="74" spans="1:15" ht="25.5">
      <c r="A74" s="1123">
        <v>10</v>
      </c>
      <c r="B74" s="1124">
        <v>3</v>
      </c>
      <c r="C74" s="1062">
        <v>8</v>
      </c>
      <c r="D74" s="1123">
        <v>4</v>
      </c>
      <c r="E74" s="1064"/>
      <c r="F74" s="1194" t="s">
        <v>2075</v>
      </c>
      <c r="G74" s="1193">
        <v>4500000</v>
      </c>
      <c r="H74" s="1180">
        <f>SUM(H75:H76)</f>
        <v>4500000</v>
      </c>
      <c r="I74" s="1063"/>
      <c r="J74" s="1125"/>
      <c r="K74" s="1064"/>
      <c r="L74" s="1128"/>
      <c r="M74" s="1123">
        <v>9</v>
      </c>
    </row>
    <row r="75" spans="1:15" ht="38.25">
      <c r="A75" s="1123"/>
      <c r="B75" s="1124"/>
      <c r="C75" s="1062"/>
      <c r="D75" s="1123"/>
      <c r="E75" s="1064"/>
      <c r="F75" s="1102" t="s">
        <v>2143</v>
      </c>
      <c r="G75" s="1063">
        <v>2000000</v>
      </c>
      <c r="H75" s="1063">
        <v>2000000</v>
      </c>
      <c r="I75" s="1177"/>
      <c r="J75" s="1125"/>
      <c r="K75" s="1064"/>
      <c r="L75" s="1128"/>
      <c r="M75" s="1123"/>
    </row>
    <row r="76" spans="1:15" ht="25.5">
      <c r="A76" s="1123"/>
      <c r="B76" s="1124"/>
      <c r="C76" s="1062"/>
      <c r="D76" s="1123"/>
      <c r="E76" s="1064"/>
      <c r="F76" s="1102" t="s">
        <v>2144</v>
      </c>
      <c r="G76" s="1063">
        <v>2500000</v>
      </c>
      <c r="H76" s="1063">
        <v>2500000</v>
      </c>
      <c r="I76" s="1177"/>
      <c r="J76" s="1125"/>
      <c r="K76" s="1109" t="s">
        <v>2181</v>
      </c>
      <c r="L76" s="1128"/>
      <c r="M76" s="1123"/>
    </row>
    <row r="77" spans="1:15" ht="38.25">
      <c r="A77" s="1123">
        <v>11</v>
      </c>
      <c r="B77" s="1124">
        <v>3</v>
      </c>
      <c r="C77" s="1062">
        <v>10</v>
      </c>
      <c r="D77" s="1123">
        <v>5</v>
      </c>
      <c r="E77" s="1064"/>
      <c r="F77" s="1194" t="s">
        <v>2076</v>
      </c>
      <c r="G77" s="1193">
        <v>16000000</v>
      </c>
      <c r="H77" s="1180">
        <f>SUM(H78:H83)</f>
        <v>16000000</v>
      </c>
      <c r="I77" s="1185"/>
      <c r="J77" s="1125"/>
      <c r="K77" s="1091" t="s">
        <v>2203</v>
      </c>
      <c r="L77" s="1128"/>
      <c r="M77" s="1123">
        <v>11</v>
      </c>
    </row>
    <row r="78" spans="1:15">
      <c r="A78" s="1123"/>
      <c r="B78" s="1124"/>
      <c r="C78" s="1062"/>
      <c r="D78" s="1123"/>
      <c r="E78" s="1064"/>
      <c r="F78" s="1102" t="s">
        <v>2148</v>
      </c>
      <c r="G78" s="1063">
        <v>5000000</v>
      </c>
      <c r="H78" s="1063">
        <v>5000000</v>
      </c>
      <c r="I78" s="1185"/>
      <c r="J78" s="1125"/>
      <c r="K78" s="1091"/>
      <c r="L78" s="1128"/>
      <c r="M78" s="1123"/>
    </row>
    <row r="79" spans="1:15" ht="38.25">
      <c r="A79" s="1123"/>
      <c r="B79" s="1124"/>
      <c r="C79" s="1062"/>
      <c r="D79" s="1123"/>
      <c r="E79" s="1064"/>
      <c r="F79" s="1106" t="s">
        <v>2149</v>
      </c>
      <c r="G79" s="1107">
        <v>1500000</v>
      </c>
      <c r="H79" s="1107">
        <v>1500000</v>
      </c>
      <c r="I79" s="1190"/>
      <c r="J79" s="1125"/>
      <c r="K79" s="1109" t="s">
        <v>2204</v>
      </c>
      <c r="L79" s="1128"/>
      <c r="M79" s="1123"/>
    </row>
    <row r="80" spans="1:15" ht="63.75">
      <c r="A80" s="1123"/>
      <c r="B80" s="1124"/>
      <c r="C80" s="1062"/>
      <c r="D80" s="1123"/>
      <c r="E80" s="1064"/>
      <c r="F80" s="1106" t="s">
        <v>2182</v>
      </c>
      <c r="G80" s="1107">
        <v>1500000</v>
      </c>
      <c r="H80" s="1107">
        <v>1500000</v>
      </c>
      <c r="I80" s="1185"/>
      <c r="J80" s="1125"/>
      <c r="K80" s="1109" t="s">
        <v>2205</v>
      </c>
      <c r="L80" s="1128"/>
      <c r="M80" s="1123"/>
    </row>
    <row r="81" spans="1:13">
      <c r="A81" s="1123"/>
      <c r="B81" s="1124"/>
      <c r="C81" s="1062"/>
      <c r="D81" s="1123"/>
      <c r="E81" s="1064"/>
      <c r="F81" s="1106" t="s">
        <v>2150</v>
      </c>
      <c r="G81" s="1107">
        <v>1500000</v>
      </c>
      <c r="H81" s="1107">
        <v>1500000</v>
      </c>
      <c r="I81" s="1190"/>
      <c r="J81" s="1125"/>
      <c r="K81" s="1109"/>
      <c r="L81" s="1128"/>
      <c r="M81" s="1123"/>
    </row>
    <row r="82" spans="1:13" ht="25.5">
      <c r="A82" s="1123"/>
      <c r="B82" s="1124"/>
      <c r="C82" s="1062"/>
      <c r="D82" s="1123"/>
      <c r="E82" s="1064"/>
      <c r="F82" s="1106" t="s">
        <v>2151</v>
      </c>
      <c r="G82" s="1107">
        <v>1500000</v>
      </c>
      <c r="H82" s="1107">
        <v>1500000</v>
      </c>
      <c r="I82" s="1190"/>
      <c r="J82" s="1125"/>
      <c r="K82" s="1109"/>
      <c r="L82" s="1128"/>
      <c r="M82" s="1123"/>
    </row>
    <row r="83" spans="1:13">
      <c r="A83" s="1123"/>
      <c r="B83" s="1124"/>
      <c r="C83" s="1062"/>
      <c r="D83" s="1123"/>
      <c r="E83" s="1064"/>
      <c r="F83" s="1106" t="s">
        <v>2152</v>
      </c>
      <c r="G83" s="1107">
        <v>5000000</v>
      </c>
      <c r="H83" s="1107">
        <v>5000000</v>
      </c>
      <c r="I83" s="1185"/>
      <c r="J83" s="1125"/>
      <c r="K83" s="1091"/>
      <c r="L83" s="1128"/>
      <c r="M83" s="1123"/>
    </row>
    <row r="84" spans="1:13" ht="63.75">
      <c r="A84" s="1123">
        <v>12</v>
      </c>
      <c r="B84" s="1124">
        <v>4</v>
      </c>
      <c r="C84" s="1062">
        <v>11</v>
      </c>
      <c r="D84" s="1123">
        <v>1</v>
      </c>
      <c r="E84" s="1127" t="s">
        <v>1827</v>
      </c>
      <c r="F84" s="1194" t="s">
        <v>2078</v>
      </c>
      <c r="G84" s="1193">
        <v>16000000</v>
      </c>
      <c r="H84" s="1180">
        <f>SUM(H85:H86)</f>
        <v>16000000</v>
      </c>
      <c r="I84" s="1185"/>
      <c r="J84" s="1125"/>
      <c r="K84" s="1091" t="s">
        <v>609</v>
      </c>
      <c r="L84" s="1128"/>
      <c r="M84" s="1123">
        <v>12</v>
      </c>
    </row>
    <row r="85" spans="1:13" ht="25.5">
      <c r="A85" s="1123"/>
      <c r="B85" s="1124"/>
      <c r="C85" s="1062"/>
      <c r="D85" s="1123"/>
      <c r="E85" s="1127"/>
      <c r="F85" s="1102" t="s">
        <v>2153</v>
      </c>
      <c r="G85" s="1063">
        <v>8000000</v>
      </c>
      <c r="H85" s="1063">
        <v>8000000</v>
      </c>
      <c r="I85" s="1185"/>
      <c r="J85" s="1125"/>
      <c r="K85" s="1091"/>
      <c r="L85" s="1128"/>
      <c r="M85" s="1123"/>
    </row>
    <row r="86" spans="1:13" ht="25.5">
      <c r="A86" s="1123"/>
      <c r="B86" s="1124"/>
      <c r="C86" s="1062"/>
      <c r="D86" s="1123"/>
      <c r="E86" s="1127"/>
      <c r="F86" s="1102" t="s">
        <v>2154</v>
      </c>
      <c r="G86" s="1063">
        <v>8000000</v>
      </c>
      <c r="H86" s="1063">
        <v>8000000</v>
      </c>
      <c r="I86" s="1185"/>
      <c r="J86" s="1125"/>
      <c r="K86" s="1091"/>
      <c r="L86" s="1128"/>
      <c r="M86" s="1123"/>
    </row>
    <row r="87" spans="1:13" ht="25.5">
      <c r="A87" s="1123">
        <v>13</v>
      </c>
      <c r="B87" s="1124">
        <v>4</v>
      </c>
      <c r="C87" s="1062">
        <v>12</v>
      </c>
      <c r="D87" s="1123">
        <v>2</v>
      </c>
      <c r="E87" s="1064"/>
      <c r="F87" s="1194" t="s">
        <v>2077</v>
      </c>
      <c r="G87" s="1193">
        <f>9215500-5000000</f>
        <v>4215500</v>
      </c>
      <c r="H87" s="1180">
        <f>SUM(H88:H90)</f>
        <v>4215500</v>
      </c>
      <c r="I87" s="1185"/>
      <c r="J87" s="1125"/>
      <c r="K87" s="1091" t="s">
        <v>608</v>
      </c>
      <c r="L87" s="1128"/>
      <c r="M87" s="1123">
        <v>13</v>
      </c>
    </row>
    <row r="88" spans="1:13">
      <c r="A88" s="1123"/>
      <c r="B88" s="1124"/>
      <c r="C88" s="1062"/>
      <c r="D88" s="1123"/>
      <c r="E88" s="1064"/>
      <c r="F88" s="1102" t="s">
        <v>2155</v>
      </c>
      <c r="G88" s="1063">
        <v>1215500</v>
      </c>
      <c r="H88" s="1063">
        <v>1215500</v>
      </c>
      <c r="I88" s="1185"/>
      <c r="J88" s="1125"/>
      <c r="K88" s="1091"/>
      <c r="L88" s="1128"/>
      <c r="M88" s="1123"/>
    </row>
    <row r="89" spans="1:13">
      <c r="A89" s="1123"/>
      <c r="B89" s="1124"/>
      <c r="C89" s="1062"/>
      <c r="D89" s="1123"/>
      <c r="E89" s="1064"/>
      <c r="F89" s="1102" t="s">
        <v>2156</v>
      </c>
      <c r="G89" s="1063">
        <v>2000000</v>
      </c>
      <c r="H89" s="1063">
        <v>2000000</v>
      </c>
      <c r="I89" s="1185"/>
      <c r="J89" s="1125"/>
      <c r="K89" s="1091"/>
      <c r="L89" s="1128"/>
      <c r="M89" s="1123"/>
    </row>
    <row r="90" spans="1:13" ht="25.5">
      <c r="A90" s="1123"/>
      <c r="B90" s="1124"/>
      <c r="C90" s="1062"/>
      <c r="D90" s="1123"/>
      <c r="E90" s="1064"/>
      <c r="F90" s="1102" t="s">
        <v>2157</v>
      </c>
      <c r="G90" s="1063">
        <v>1000000</v>
      </c>
      <c r="H90" s="1063">
        <v>1000000</v>
      </c>
      <c r="I90" s="1185"/>
      <c r="J90" s="1125"/>
      <c r="K90" s="1091"/>
      <c r="L90" s="1128"/>
      <c r="M90" s="1123"/>
    </row>
    <row r="91" spans="1:13" ht="267.75">
      <c r="A91" s="1123">
        <v>14</v>
      </c>
      <c r="B91" s="1124">
        <v>4</v>
      </c>
      <c r="C91" s="1062">
        <v>15</v>
      </c>
      <c r="D91" s="1123">
        <v>5</v>
      </c>
      <c r="E91" s="1064"/>
      <c r="F91" s="1194" t="s">
        <v>2185</v>
      </c>
      <c r="G91" s="1193">
        <v>3112000</v>
      </c>
      <c r="H91" s="1180">
        <f>SUM(H92:H93)</f>
        <v>3000000</v>
      </c>
      <c r="I91" s="1185">
        <f>SUM(I92:I93)</f>
        <v>112000</v>
      </c>
      <c r="J91" s="1125"/>
      <c r="K91" s="1091" t="s">
        <v>617</v>
      </c>
      <c r="L91" s="1128"/>
      <c r="M91" s="1123">
        <v>16</v>
      </c>
    </row>
    <row r="92" spans="1:13" ht="25.5">
      <c r="A92" s="1123"/>
      <c r="B92" s="1124"/>
      <c r="C92" s="1062"/>
      <c r="D92" s="1123"/>
      <c r="E92" s="1064"/>
      <c r="F92" s="1102" t="s">
        <v>2169</v>
      </c>
      <c r="G92" s="1063">
        <v>3000000</v>
      </c>
      <c r="H92" s="1063">
        <v>3000000</v>
      </c>
      <c r="I92" s="1185"/>
      <c r="J92" s="1125"/>
      <c r="K92" s="1091"/>
      <c r="L92" s="1128"/>
      <c r="M92" s="1123"/>
    </row>
    <row r="93" spans="1:13" ht="25.5">
      <c r="A93" s="1123"/>
      <c r="B93" s="1124"/>
      <c r="C93" s="1062"/>
      <c r="D93" s="1123"/>
      <c r="E93" s="1064"/>
      <c r="F93" s="1106" t="s">
        <v>2170</v>
      </c>
      <c r="G93" s="1107">
        <v>112000</v>
      </c>
      <c r="H93" s="1148"/>
      <c r="I93" s="1107">
        <v>112000</v>
      </c>
      <c r="J93" s="1125"/>
      <c r="K93" s="1109" t="s">
        <v>2186</v>
      </c>
      <c r="L93" s="1128"/>
      <c r="M93" s="1123"/>
    </row>
    <row r="94" spans="1:13" ht="63.75">
      <c r="A94" s="1123">
        <v>15</v>
      </c>
      <c r="B94" s="1124">
        <v>4</v>
      </c>
      <c r="C94" s="1062">
        <v>16</v>
      </c>
      <c r="D94" s="1123">
        <v>6</v>
      </c>
      <c r="E94" s="1064"/>
      <c r="F94" s="1194" t="s">
        <v>263</v>
      </c>
      <c r="G94" s="1193">
        <v>13000000</v>
      </c>
      <c r="H94" s="1180">
        <f>SUM(H95:H96)</f>
        <v>13000000</v>
      </c>
      <c r="I94" s="1185"/>
      <c r="J94" s="1125"/>
      <c r="K94" s="1091" t="s">
        <v>2206</v>
      </c>
      <c r="L94" s="1128"/>
      <c r="M94" s="1123">
        <v>17</v>
      </c>
    </row>
    <row r="95" spans="1:13">
      <c r="A95" s="1123"/>
      <c r="B95" s="1124"/>
      <c r="C95" s="1062"/>
      <c r="D95" s="1123"/>
      <c r="E95" s="1064"/>
      <c r="F95" s="1102" t="s">
        <v>2171</v>
      </c>
      <c r="G95" s="1063">
        <v>4000000</v>
      </c>
      <c r="H95" s="1063">
        <v>4000000</v>
      </c>
      <c r="I95" s="1185"/>
      <c r="J95" s="1125"/>
      <c r="K95" s="1091"/>
      <c r="L95" s="1128"/>
      <c r="M95" s="1123"/>
    </row>
    <row r="96" spans="1:13">
      <c r="A96" s="1123"/>
      <c r="B96" s="1124"/>
      <c r="C96" s="1062"/>
      <c r="D96" s="1123"/>
      <c r="E96" s="1064"/>
      <c r="F96" s="1102" t="s">
        <v>2172</v>
      </c>
      <c r="G96" s="1063">
        <v>9000000</v>
      </c>
      <c r="H96" s="1063">
        <v>9000000</v>
      </c>
      <c r="I96" s="1185"/>
      <c r="J96" s="1125"/>
      <c r="K96" s="1091"/>
      <c r="L96" s="1128"/>
      <c r="M96" s="1123"/>
    </row>
    <row r="97" spans="1:13" s="1136" customFormat="1" ht="63.75">
      <c r="A97" s="1092">
        <v>16</v>
      </c>
      <c r="B97" s="1132">
        <v>4</v>
      </c>
      <c r="C97" s="1092">
        <v>13</v>
      </c>
      <c r="D97" s="1092">
        <v>8</v>
      </c>
      <c r="E97" s="1133"/>
      <c r="F97" s="1194" t="s">
        <v>264</v>
      </c>
      <c r="G97" s="1193">
        <v>11320900</v>
      </c>
      <c r="H97" s="1180">
        <f>SUM(H98:H104)</f>
        <v>11320900</v>
      </c>
      <c r="I97" s="1185"/>
      <c r="J97" s="1134"/>
      <c r="K97" s="1091" t="s">
        <v>2206</v>
      </c>
      <c r="L97" s="1135"/>
      <c r="M97" s="1092">
        <v>14</v>
      </c>
    </row>
    <row r="98" spans="1:13" s="1136" customFormat="1" ht="25.5">
      <c r="A98" s="1092"/>
      <c r="B98" s="1132"/>
      <c r="C98" s="1092"/>
      <c r="D98" s="1092"/>
      <c r="E98" s="1133"/>
      <c r="F98" s="1102" t="s">
        <v>2158</v>
      </c>
      <c r="G98" s="1063">
        <v>3050000</v>
      </c>
      <c r="H98" s="1063">
        <v>3050000</v>
      </c>
      <c r="I98" s="1185"/>
      <c r="J98" s="1134"/>
      <c r="K98" s="1091"/>
      <c r="L98" s="1135"/>
      <c r="M98" s="1092"/>
    </row>
    <row r="99" spans="1:13" s="1136" customFormat="1">
      <c r="A99" s="1092"/>
      <c r="B99" s="1132"/>
      <c r="C99" s="1092"/>
      <c r="D99" s="1092"/>
      <c r="E99" s="1133"/>
      <c r="F99" s="1102" t="s">
        <v>2159</v>
      </c>
      <c r="G99" s="1063">
        <v>2000000</v>
      </c>
      <c r="H99" s="1063">
        <v>2000000</v>
      </c>
      <c r="I99" s="1185"/>
      <c r="J99" s="1134"/>
      <c r="K99" s="1091"/>
      <c r="L99" s="1135"/>
      <c r="M99" s="1092"/>
    </row>
    <row r="100" spans="1:13" s="1136" customFormat="1">
      <c r="A100" s="1092"/>
      <c r="B100" s="1132"/>
      <c r="C100" s="1092"/>
      <c r="D100" s="1092"/>
      <c r="E100" s="1133"/>
      <c r="F100" s="1102" t="s">
        <v>2160</v>
      </c>
      <c r="G100" s="1063">
        <v>1000000</v>
      </c>
      <c r="H100" s="1063">
        <v>1000000</v>
      </c>
      <c r="I100" s="1185"/>
      <c r="J100" s="1134"/>
      <c r="K100" s="1091"/>
      <c r="L100" s="1135"/>
      <c r="M100" s="1092"/>
    </row>
    <row r="101" spans="1:13" s="1136" customFormat="1">
      <c r="A101" s="1092"/>
      <c r="B101" s="1132"/>
      <c r="C101" s="1092"/>
      <c r="D101" s="1092"/>
      <c r="E101" s="1133"/>
      <c r="F101" s="1102" t="s">
        <v>2161</v>
      </c>
      <c r="G101" s="1063">
        <v>1000000</v>
      </c>
      <c r="H101" s="1063">
        <v>1000000</v>
      </c>
      <c r="I101" s="1185"/>
      <c r="J101" s="1134"/>
      <c r="K101" s="1091"/>
      <c r="L101" s="1135"/>
      <c r="M101" s="1092"/>
    </row>
    <row r="102" spans="1:13" s="1136" customFormat="1" ht="25.5">
      <c r="A102" s="1092"/>
      <c r="B102" s="1132"/>
      <c r="C102" s="1092"/>
      <c r="D102" s="1092"/>
      <c r="E102" s="1133"/>
      <c r="F102" s="1102" t="s">
        <v>2162</v>
      </c>
      <c r="G102" s="1063">
        <v>950000</v>
      </c>
      <c r="H102" s="1063">
        <v>950000</v>
      </c>
      <c r="I102" s="1185"/>
      <c r="J102" s="1134"/>
      <c r="K102" s="1091"/>
      <c r="L102" s="1135"/>
      <c r="M102" s="1092"/>
    </row>
    <row r="103" spans="1:13" s="1136" customFormat="1" ht="25.5">
      <c r="A103" s="1092"/>
      <c r="B103" s="1132"/>
      <c r="C103" s="1092"/>
      <c r="D103" s="1092"/>
      <c r="E103" s="1133"/>
      <c r="F103" s="1102" t="s">
        <v>2163</v>
      </c>
      <c r="G103" s="1063">
        <v>1000000</v>
      </c>
      <c r="H103" s="1063">
        <v>1000000</v>
      </c>
      <c r="I103" s="1185"/>
      <c r="J103" s="1134"/>
      <c r="K103" s="1091"/>
      <c r="L103" s="1135"/>
      <c r="M103" s="1092"/>
    </row>
    <row r="104" spans="1:13" s="1136" customFormat="1" ht="25.5">
      <c r="A104" s="1092"/>
      <c r="B104" s="1132"/>
      <c r="C104" s="1092"/>
      <c r="D104" s="1092"/>
      <c r="E104" s="1133"/>
      <c r="F104" s="1102" t="s">
        <v>2164</v>
      </c>
      <c r="G104" s="1063">
        <v>2320900</v>
      </c>
      <c r="H104" s="1063">
        <v>2320900</v>
      </c>
      <c r="I104" s="1185"/>
      <c r="J104" s="1134"/>
      <c r="K104" s="1091"/>
      <c r="L104" s="1135"/>
      <c r="M104" s="1092"/>
    </row>
    <row r="105" spans="1:13" ht="69.75" customHeight="1">
      <c r="A105" s="1123">
        <v>17</v>
      </c>
      <c r="B105" s="1124">
        <v>4</v>
      </c>
      <c r="C105" s="1062">
        <v>14</v>
      </c>
      <c r="D105" s="1123">
        <v>9</v>
      </c>
      <c r="E105" s="1064"/>
      <c r="F105" s="1194" t="s">
        <v>615</v>
      </c>
      <c r="G105" s="1193">
        <v>3815000</v>
      </c>
      <c r="H105" s="1180">
        <f>SUM(H106:H109)</f>
        <v>2600000</v>
      </c>
      <c r="I105" s="1185">
        <f>SUM(I106:I109)</f>
        <v>1215000</v>
      </c>
      <c r="J105" s="1125"/>
      <c r="K105" s="1091" t="s">
        <v>2173</v>
      </c>
      <c r="L105" s="1128"/>
      <c r="M105" s="1123">
        <v>15</v>
      </c>
    </row>
    <row r="106" spans="1:13" ht="25.5">
      <c r="A106" s="1123"/>
      <c r="B106" s="1124"/>
      <c r="C106" s="1062"/>
      <c r="D106" s="1123"/>
      <c r="E106" s="1064"/>
      <c r="F106" s="1102" t="s">
        <v>2165</v>
      </c>
      <c r="G106" s="1063">
        <v>1600000</v>
      </c>
      <c r="H106" s="1063">
        <v>1600000</v>
      </c>
      <c r="I106" s="1185"/>
      <c r="J106" s="1125"/>
      <c r="K106" s="1091"/>
      <c r="L106" s="1128"/>
      <c r="M106" s="1123"/>
    </row>
    <row r="107" spans="1:13">
      <c r="A107" s="1123"/>
      <c r="B107" s="1124"/>
      <c r="C107" s="1062"/>
      <c r="D107" s="1123"/>
      <c r="E107" s="1064"/>
      <c r="F107" s="1102" t="s">
        <v>2166</v>
      </c>
      <c r="G107" s="1063">
        <v>1000000</v>
      </c>
      <c r="H107" s="1063">
        <v>1000000</v>
      </c>
      <c r="I107" s="1185"/>
      <c r="J107" s="1125"/>
      <c r="K107" s="1091"/>
      <c r="L107" s="1128"/>
      <c r="M107" s="1123"/>
    </row>
    <row r="108" spans="1:13">
      <c r="A108" s="1123"/>
      <c r="B108" s="1124"/>
      <c r="C108" s="1062"/>
      <c r="D108" s="1123"/>
      <c r="E108" s="1064"/>
      <c r="F108" s="1106" t="s">
        <v>2167</v>
      </c>
      <c r="G108" s="1107">
        <v>600000</v>
      </c>
      <c r="H108" s="1167"/>
      <c r="I108" s="1107">
        <v>600000</v>
      </c>
      <c r="J108" s="1125"/>
      <c r="K108" s="1109" t="s">
        <v>2183</v>
      </c>
      <c r="L108" s="1128"/>
      <c r="M108" s="1123"/>
    </row>
    <row r="109" spans="1:13" ht="25.5">
      <c r="A109" s="1123"/>
      <c r="B109" s="1124"/>
      <c r="C109" s="1062"/>
      <c r="D109" s="1123"/>
      <c r="E109" s="1064"/>
      <c r="F109" s="1106" t="s">
        <v>2168</v>
      </c>
      <c r="G109" s="1107">
        <v>615000</v>
      </c>
      <c r="H109" s="1148"/>
      <c r="I109" s="1107">
        <v>615000</v>
      </c>
      <c r="J109" s="1125"/>
      <c r="K109" s="1109" t="s">
        <v>2183</v>
      </c>
      <c r="L109" s="1128"/>
      <c r="M109" s="1123"/>
    </row>
    <row r="110" spans="1:13">
      <c r="A110" s="1199"/>
      <c r="B110" s="1200"/>
      <c r="C110" s="1201"/>
      <c r="D110" s="1202"/>
      <c r="E110" s="1203"/>
      <c r="F110" s="1204" t="s">
        <v>616</v>
      </c>
      <c r="G110" s="1205">
        <v>10000000</v>
      </c>
      <c r="H110" s="1205">
        <v>10000000</v>
      </c>
      <c r="I110" s="1206"/>
      <c r="J110" s="1207"/>
      <c r="K110" s="1208"/>
      <c r="L110" s="1209"/>
      <c r="M110" s="1199"/>
    </row>
    <row r="111" spans="1:13">
      <c r="A111" s="1137"/>
      <c r="B111" s="1138"/>
      <c r="C111" s="1066"/>
      <c r="D111" s="1139"/>
      <c r="E111" s="1140"/>
      <c r="F111" s="1126"/>
      <c r="G111" s="1067"/>
      <c r="H111" s="1138"/>
      <c r="I111" s="1190"/>
      <c r="J111" s="1141"/>
      <c r="K111" s="1126"/>
      <c r="L111" s="1129"/>
    </row>
    <row r="112" spans="1:13">
      <c r="A112" s="1137"/>
      <c r="B112" s="1138"/>
      <c r="C112" s="1066"/>
      <c r="D112" s="1139"/>
      <c r="E112" s="1140"/>
      <c r="F112" s="1126"/>
      <c r="G112" s="1067"/>
      <c r="H112" s="1153"/>
      <c r="I112" s="1190"/>
      <c r="J112" s="1141"/>
      <c r="K112" s="1126"/>
      <c r="L112" s="1129"/>
    </row>
    <row r="113" spans="1:14">
      <c r="A113" s="1137"/>
      <c r="B113" s="1138"/>
      <c r="C113" s="1066"/>
      <c r="D113" s="1139"/>
      <c r="E113" s="1140"/>
      <c r="F113" s="1126"/>
      <c r="G113" s="1067"/>
      <c r="H113" s="1138"/>
      <c r="I113" s="1190"/>
      <c r="J113" s="1141"/>
      <c r="K113" s="1126"/>
      <c r="L113" s="1129"/>
    </row>
    <row r="114" spans="1:14" ht="18.75" customHeight="1">
      <c r="A114" s="1139"/>
      <c r="B114" s="1138"/>
      <c r="C114" s="1066"/>
      <c r="D114" s="1139"/>
      <c r="E114" s="1140"/>
      <c r="F114" s="1142"/>
      <c r="G114" s="1143"/>
      <c r="K114" s="1126"/>
      <c r="L114" s="1129"/>
      <c r="M114" s="1198"/>
      <c r="N114" s="1129"/>
    </row>
    <row r="115" spans="1:14">
      <c r="A115" s="1139"/>
      <c r="B115" s="1138"/>
      <c r="C115" s="1066"/>
      <c r="D115" s="1139"/>
      <c r="E115" s="1140"/>
      <c r="F115" s="1142"/>
      <c r="G115" s="1143"/>
      <c r="K115" s="1144"/>
      <c r="L115" s="1129"/>
      <c r="M115" s="1198"/>
      <c r="N115" s="1129"/>
    </row>
    <row r="116" spans="1:14" s="1129" customFormat="1">
      <c r="A116" s="1145"/>
      <c r="B116" s="1111"/>
      <c r="C116" s="1068"/>
      <c r="D116" s="1145"/>
      <c r="E116" s="1146"/>
      <c r="F116" s="1146"/>
      <c r="G116" s="1147"/>
      <c r="H116" s="1111"/>
      <c r="I116" s="1190"/>
      <c r="J116" s="1111"/>
      <c r="K116" s="1147"/>
      <c r="L116" s="1113"/>
      <c r="M116" s="1197"/>
      <c r="N116" s="1113"/>
    </row>
    <row r="117" spans="1:14" s="1129" customFormat="1">
      <c r="A117" s="1139"/>
      <c r="B117" s="1138"/>
      <c r="C117" s="1066"/>
      <c r="D117" s="1139"/>
      <c r="E117" s="1142"/>
      <c r="F117" s="1142"/>
      <c r="G117" s="1142"/>
      <c r="H117" s="1148"/>
      <c r="I117" s="1190"/>
      <c r="J117" s="1148"/>
      <c r="K117" s="1144"/>
      <c r="M117" s="1198"/>
    </row>
    <row r="118" spans="1:14">
      <c r="A118" s="1139"/>
      <c r="B118" s="1138"/>
      <c r="C118" s="1066"/>
      <c r="D118" s="1139"/>
      <c r="E118" s="1146"/>
      <c r="G118" s="1146"/>
      <c r="K118" s="1149"/>
    </row>
    <row r="119" spans="1:14" s="1129" customFormat="1">
      <c r="A119" s="1145"/>
      <c r="B119" s="1111"/>
      <c r="C119" s="1068"/>
      <c r="D119" s="1145"/>
      <c r="E119" s="1146"/>
      <c r="F119" s="1146"/>
      <c r="G119" s="1146"/>
      <c r="H119" s="1111"/>
      <c r="I119" s="1190"/>
      <c r="J119" s="1111"/>
      <c r="K119" s="1112"/>
      <c r="L119" s="1113"/>
      <c r="M119" s="1197"/>
      <c r="N119" s="1113"/>
    </row>
    <row r="120" spans="1:14">
      <c r="C120" s="1150" t="s">
        <v>2174</v>
      </c>
      <c r="E120" s="1146"/>
      <c r="G120" s="1146"/>
    </row>
    <row r="121" spans="1:14">
      <c r="C121" s="1151" t="s">
        <v>2175</v>
      </c>
      <c r="E121" s="1146"/>
      <c r="G121" s="1146"/>
    </row>
    <row r="122" spans="1:14">
      <c r="C122" s="1150" t="s">
        <v>1067</v>
      </c>
      <c r="E122" s="1146"/>
      <c r="G122" s="1146"/>
    </row>
    <row r="123" spans="1:14">
      <c r="C123" s="1150" t="s">
        <v>1068</v>
      </c>
      <c r="E123" s="1146"/>
      <c r="G123" s="1146"/>
    </row>
    <row r="124" spans="1:14">
      <c r="C124" s="1151" t="s">
        <v>2176</v>
      </c>
      <c r="E124" s="1146"/>
      <c r="G124" s="1146"/>
    </row>
    <row r="125" spans="1:14">
      <c r="C125" s="1151" t="s">
        <v>2177</v>
      </c>
      <c r="E125" s="1146"/>
      <c r="G125" s="1146"/>
    </row>
    <row r="126" spans="1:14">
      <c r="E126" s="1146"/>
      <c r="G126" s="1146"/>
    </row>
  </sheetData>
  <mergeCells count="12">
    <mergeCell ref="M3:M4"/>
    <mergeCell ref="F3:F4"/>
    <mergeCell ref="G3:G4"/>
    <mergeCell ref="J3:J4"/>
    <mergeCell ref="K3:K4"/>
    <mergeCell ref="H3:H4"/>
    <mergeCell ref="I3:I4"/>
    <mergeCell ref="A3:A4"/>
    <mergeCell ref="B3:B4"/>
    <mergeCell ref="C3:C4"/>
    <mergeCell ref="E3:E4"/>
    <mergeCell ref="D3:D4"/>
  </mergeCells>
  <phoneticPr fontId="82" type="noConversion"/>
  <printOptions horizontalCentered="1"/>
  <pageMargins left="0.15748031496062992" right="0.23622047244094491" top="0.43307086614173229" bottom="0.47244094488188981" header="0.19685039370078741" footer="0.27559055118110237"/>
  <pageSetup paperSize="9" scale="79" orientation="landscape" r:id="rId1"/>
  <headerFooter alignWithMargins="0">
    <oddFooter>&amp;C&amp;9หน้าที่ &amp;P จาก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N21"/>
  <sheetViews>
    <sheetView showGridLines="0" zoomScale="90" zoomScaleNormal="90" zoomScaleSheetLayoutView="85" workbookViewId="0">
      <selection activeCell="C3" sqref="C3:D4"/>
    </sheetView>
  </sheetViews>
  <sheetFormatPr defaultColWidth="9" defaultRowHeight="23.25"/>
  <cols>
    <col min="1" max="1" width="4.28515625" style="26" customWidth="1"/>
    <col min="2" max="2" width="51.7109375" style="30" customWidth="1"/>
    <col min="3" max="3" width="8.140625" style="28" customWidth="1"/>
    <col min="4" max="4" width="13.85546875" style="29" customWidth="1"/>
    <col min="5" max="5" width="7.7109375" style="38" customWidth="1"/>
    <col min="6" max="6" width="13.5703125" style="39" customWidth="1"/>
    <col min="7" max="7" width="7.42578125" style="26" customWidth="1"/>
    <col min="8" max="10" width="11.7109375" style="26" customWidth="1"/>
    <col min="11" max="11" width="7.42578125" style="26" customWidth="1"/>
    <col min="12" max="12" width="11" style="26" customWidth="1"/>
    <col min="13" max="13" width="6" style="26" bestFit="1" customWidth="1"/>
    <col min="14" max="14" width="16.7109375" style="26" customWidth="1"/>
    <col min="15" max="16" width="9" style="26"/>
    <col min="17" max="17" width="10.85546875" style="26" bestFit="1" customWidth="1"/>
    <col min="18" max="19" width="9.85546875" style="26" bestFit="1" customWidth="1"/>
    <col min="20" max="16384" width="9" style="26"/>
  </cols>
  <sheetData>
    <row r="1" spans="1:14">
      <c r="A1" s="999" t="s">
        <v>134</v>
      </c>
      <c r="B1" s="30" t="s">
        <v>2068</v>
      </c>
    </row>
    <row r="2" spans="1:14" ht="68.25">
      <c r="B2" s="30" t="s">
        <v>2069</v>
      </c>
    </row>
    <row r="3" spans="1:14" s="27" customFormat="1">
      <c r="A3" s="1300" t="s">
        <v>271</v>
      </c>
      <c r="B3" s="1303" t="s">
        <v>128</v>
      </c>
      <c r="C3" s="1306" t="s">
        <v>1927</v>
      </c>
      <c r="D3" s="1307"/>
      <c r="E3" s="1310" t="s">
        <v>272</v>
      </c>
      <c r="F3" s="1311"/>
      <c r="G3" s="1312"/>
      <c r="H3" s="1312"/>
      <c r="I3" s="1086"/>
      <c r="J3" s="1087"/>
      <c r="K3" s="1313" t="s">
        <v>907</v>
      </c>
      <c r="L3" s="1307"/>
    </row>
    <row r="4" spans="1:14" s="27" customFormat="1" ht="50.25">
      <c r="A4" s="1301"/>
      <c r="B4" s="1304"/>
      <c r="C4" s="1308"/>
      <c r="D4" s="1309"/>
      <c r="E4" s="1310" t="s">
        <v>905</v>
      </c>
      <c r="F4" s="1315"/>
      <c r="G4" s="1310" t="s">
        <v>906</v>
      </c>
      <c r="H4" s="1311"/>
      <c r="I4" s="1318" t="s">
        <v>2070</v>
      </c>
      <c r="J4" s="1319"/>
      <c r="K4" s="1314"/>
      <c r="L4" s="1309"/>
      <c r="N4" s="1050" t="s">
        <v>613</v>
      </c>
    </row>
    <row r="5" spans="1:14" s="27" customFormat="1">
      <c r="A5" s="1302"/>
      <c r="B5" s="1305"/>
      <c r="C5" s="36" t="s">
        <v>273</v>
      </c>
      <c r="D5" s="37" t="s">
        <v>195</v>
      </c>
      <c r="E5" s="36" t="s">
        <v>273</v>
      </c>
      <c r="F5" s="37" t="s">
        <v>195</v>
      </c>
      <c r="G5" s="36" t="s">
        <v>273</v>
      </c>
      <c r="H5" s="37" t="s">
        <v>195</v>
      </c>
      <c r="I5" s="1085" t="s">
        <v>273</v>
      </c>
      <c r="J5" s="1085" t="s">
        <v>195</v>
      </c>
      <c r="K5" s="36" t="s">
        <v>273</v>
      </c>
      <c r="L5" s="37" t="s">
        <v>195</v>
      </c>
    </row>
    <row r="6" spans="1:14" ht="22.5">
      <c r="A6" s="1002">
        <v>1</v>
      </c>
      <c r="B6" s="1003" t="s">
        <v>261</v>
      </c>
      <c r="C6" s="1083">
        <v>2</v>
      </c>
      <c r="D6" s="1084">
        <v>73203700</v>
      </c>
      <c r="E6" s="1071">
        <f>COUNTIF('ความเห็นโครงการปี2555-เฉพาะกิจ'!H5:H26, 'ความเห็นโครงการปี2555-เฉพาะกิจ'!$L$2)</f>
        <v>0</v>
      </c>
      <c r="F6" s="1072">
        <f>SUMIF('ความเห็นโครงการปี2555-เฉพาะกิจ'!$H$5:$H$26, 'ความเห็นโครงการปี2555-เฉพาะกิจ'!$L$2, 'ความเห็นโครงการปี2555-เฉพาะกิจ'!$G$5:$G$26)</f>
        <v>0</v>
      </c>
      <c r="G6" s="1071">
        <f>COUNTIF('ความเห็นโครงการปี2555-เฉพาะกิจ'!I5:I26, 'ความเห็นโครงการปี2555-เฉพาะกิจ'!$L$2)</f>
        <v>0</v>
      </c>
      <c r="H6" s="1072">
        <f>SUMIF('ความเห็นโครงการปี2555-เฉพาะกิจ'!$I$5:$I$26, 'ความเห็นโครงการปี2555-เฉพาะกิจ'!$L$2, 'ความเห็นโครงการปี2555-เฉพาะกิจ'!$G$5:$G$26)</f>
        <v>0</v>
      </c>
      <c r="I6" s="1072"/>
      <c r="J6" s="1072"/>
      <c r="K6" s="1071">
        <f>COUNTIF('ความเห็นโครงการปี2555-เฉพาะกิจ'!J5:J26, 'ความเห็นโครงการปี2555-เฉพาะกิจ'!$L$2)</f>
        <v>0</v>
      </c>
      <c r="L6" s="1072">
        <f>SUMIF('ความเห็นโครงการปี2555-เฉพาะกิจ'!$J$5:$J$26, 'ความเห็นโครงการปี2555-เฉพาะกิจ'!$L$2, 'ความเห็นโครงการปี2555-เฉพาะกิจ'!$G$5:$G$26)</f>
        <v>0</v>
      </c>
      <c r="M6" s="1001">
        <f t="shared" ref="M6:N11" si="0">E6+G6+K6</f>
        <v>0</v>
      </c>
      <c r="N6" s="1001">
        <f t="shared" si="0"/>
        <v>0</v>
      </c>
    </row>
    <row r="7" spans="1:14" ht="45">
      <c r="A7" s="1005">
        <v>2</v>
      </c>
      <c r="B7" s="1006" t="s">
        <v>610</v>
      </c>
      <c r="C7" s="1083">
        <v>5</v>
      </c>
      <c r="D7" s="1088">
        <v>165900200</v>
      </c>
      <c r="E7" s="1074">
        <f>COUNTIF('ความเห็นโครงการปี2555-เฉพาะกิจ'!$H$35:$H$60, 'ความเห็นโครงการปี2555-เฉพาะกิจ'!$L$2)</f>
        <v>0</v>
      </c>
      <c r="F7" s="1073">
        <f>SUMIF('ความเห็นโครงการปี2555-เฉพาะกิจ'!H35:H60, 'ความเห็นโครงการปี2555-เฉพาะกิจ'!$L$2, 'ความเห็นโครงการปี2555-เฉพาะกิจ'!$G$35:$G$60)</f>
        <v>0</v>
      </c>
      <c r="G7" s="1074">
        <f>COUNTIF('ความเห็นโครงการปี2555-เฉพาะกิจ'!$I$35:$I$63, 'ความเห็นโครงการปี2555-เฉพาะกิจ'!$L$2)</f>
        <v>0</v>
      </c>
      <c r="H7" s="1073">
        <f>SUMIF('ความเห็นโครงการปี2555-เฉพาะกิจ'!I35:I60, 'ความเห็นโครงการปี2555-เฉพาะกิจ'!$L$2,'ความเห็นโครงการปี2555-เฉพาะกิจ'!G35:G60)</f>
        <v>0</v>
      </c>
      <c r="I7" s="1073"/>
      <c r="J7" s="1073"/>
      <c r="K7" s="1074">
        <f>COUNTIF('ความเห็นโครงการปี2555-เฉพาะกิจ'!$J$35:$J$60, 'ความเห็นโครงการปี2555-เฉพาะกิจ'!$L$2)</f>
        <v>0</v>
      </c>
      <c r="L7" s="1073">
        <f>SUMIF('ความเห็นโครงการปี2555-เฉพาะกิจ'!$J$35:$J$60, 'ความเห็นโครงการปี2555-เฉพาะกิจ'!$L$2, 'ความเห็นโครงการปี2555-เฉพาะกิจ'!$G$35:$G$60)</f>
        <v>0</v>
      </c>
      <c r="M7" s="997">
        <f t="shared" si="0"/>
        <v>0</v>
      </c>
      <c r="N7" s="997">
        <f t="shared" si="0"/>
        <v>0</v>
      </c>
    </row>
    <row r="8" spans="1:14" ht="22.5">
      <c r="A8" s="1005">
        <v>3</v>
      </c>
      <c r="B8" s="1006" t="s">
        <v>611</v>
      </c>
      <c r="C8" s="1083">
        <v>4</v>
      </c>
      <c r="D8" s="1088">
        <v>48455000</v>
      </c>
      <c r="E8" s="1074">
        <f>COUNTIF('ความเห็นโครงการปี2555-เฉพาะกิจ'!$H$63:$H$77, 'ความเห็นโครงการปี2555-เฉพาะกิจ'!$L$2)</f>
        <v>0</v>
      </c>
      <c r="F8" s="1073">
        <f>SUMIF('ความเห็นโครงการปี2555-เฉพาะกิจ'!$H$63:$H$77, 'ความเห็นโครงการปี2555-เฉพาะกิจ'!$L$2, 'ความเห็นโครงการปี2555-เฉพาะกิจ'!$G$63:$G$77)</f>
        <v>0</v>
      </c>
      <c r="G8" s="1074">
        <f>COUNTIF('ความเห็นโครงการปี2555-เฉพาะกิจ'!$I$67:$I$84, 'ความเห็นโครงการปี2555-เฉพาะกิจ'!$L$2)</f>
        <v>0</v>
      </c>
      <c r="H8" s="1073">
        <f ca="1">SUMIF('ความเห็นโครงการปี2555-เฉพาะกิจ'!$I$67:$I$84, 'ความเห็นโครงการปี2555-เฉพาะกิจ'!$L$2, 'ความเห็นโครงการปี2555-เฉพาะกิจ'!$G$63:$G$77)</f>
        <v>0</v>
      </c>
      <c r="I8" s="1073"/>
      <c r="J8" s="1073"/>
      <c r="K8" s="1074">
        <f>COUNTIF('ความเห็นโครงการปี2555-เฉพาะกิจ'!$J$63:$J$77, 'ความเห็นโครงการปี2555-เฉพาะกิจ'!$L$2)</f>
        <v>0</v>
      </c>
      <c r="L8" s="1073">
        <f>SUMIF('ความเห็นโครงการปี2555-เฉพาะกิจ'!$J$63:$J$77, 'ความเห็นโครงการปี2555-เฉพาะกิจ'!$L$2, 'ความเห็นโครงการปี2555-เฉพาะกิจ'!$G$63:$G$77)</f>
        <v>0</v>
      </c>
      <c r="M8" s="1001">
        <f t="shared" si="0"/>
        <v>0</v>
      </c>
      <c r="N8" s="1001">
        <f t="shared" ca="1" si="0"/>
        <v>0</v>
      </c>
    </row>
    <row r="9" spans="1:14" ht="22.5">
      <c r="A9" s="1005">
        <v>4</v>
      </c>
      <c r="B9" s="1006" t="s">
        <v>612</v>
      </c>
      <c r="C9" s="1083">
        <v>6</v>
      </c>
      <c r="D9" s="1088">
        <v>51463400</v>
      </c>
      <c r="E9" s="1074">
        <f>COUNTIF('ความเห็นโครงการปี2555-เฉพาะกิจ'!$H$84:$H$105, 'ความเห็นโครงการปี2555-เฉพาะกิจ'!$L$2)</f>
        <v>0</v>
      </c>
      <c r="F9" s="1073">
        <f>SUMIF('ความเห็นโครงการปี2555-เฉพาะกิจ'!$H$84:$H$105, 'ความเห็นโครงการปี2555-เฉพาะกิจ'!$L$2, 'ความเห็นโครงการปี2555-เฉพาะกิจ'!$G$84:$G$105)</f>
        <v>0</v>
      </c>
      <c r="G9" s="1074">
        <f>COUNTIF('ความเห็นโครงการปี2555-เฉพาะกิจ'!$I$87:$I$110, 'ความเห็นโครงการปี2555-เฉพาะกิจ'!$L$2)</f>
        <v>0</v>
      </c>
      <c r="H9" s="1073">
        <f ca="1">SUMIF('ความเห็นโครงการปี2555-เฉพาะกิจ'!$I$84:$I$110, 'ความเห็นโครงการปี2555-เฉพาะกิจ'!$L$2, 'ความเห็นโครงการปี2555-เฉพาะกิจ'!$G$84:$G$105)</f>
        <v>0</v>
      </c>
      <c r="I9" s="1073"/>
      <c r="J9" s="1073"/>
      <c r="K9" s="1074">
        <f>COUNTIF('ความเห็นโครงการปี2555-เฉพาะกิจ'!$J$84:$J$105, 'ความเห็นโครงการปี2555-เฉพาะกิจ'!$L$2)</f>
        <v>0</v>
      </c>
      <c r="L9" s="1073">
        <f>SUMIF('ความเห็นโครงการปี2555-เฉพาะกิจ'!$J$84:$J$105, 'ความเห็นโครงการปี2555-เฉพาะกิจ'!$L$2, 'ความเห็นโครงการปี2555-เฉพาะกิจ'!$G$84:$G$105)</f>
        <v>0</v>
      </c>
      <c r="M9" s="1001">
        <f t="shared" si="0"/>
        <v>0</v>
      </c>
      <c r="N9" s="1001">
        <f t="shared" ca="1" si="0"/>
        <v>0</v>
      </c>
    </row>
    <row r="10" spans="1:14" ht="22.5">
      <c r="A10" s="1004"/>
      <c r="B10" s="1053" t="s">
        <v>616</v>
      </c>
      <c r="C10" s="1075"/>
      <c r="D10" s="1076">
        <v>10000000</v>
      </c>
      <c r="E10" s="1075"/>
      <c r="F10" s="1076">
        <f>D10</f>
        <v>10000000</v>
      </c>
      <c r="G10" s="1075"/>
      <c r="H10" s="1076"/>
      <c r="I10" s="1076"/>
      <c r="J10" s="1076"/>
      <c r="K10" s="1075"/>
      <c r="L10" s="1076"/>
      <c r="M10" s="997">
        <f t="shared" si="0"/>
        <v>0</v>
      </c>
      <c r="N10" s="997">
        <f t="shared" si="0"/>
        <v>10000000</v>
      </c>
    </row>
    <row r="11" spans="1:14">
      <c r="A11" s="1316" t="s">
        <v>274</v>
      </c>
      <c r="B11" s="1317"/>
      <c r="C11" s="1077">
        <f>SUM(C6:C9)</f>
        <v>17</v>
      </c>
      <c r="D11" s="1078">
        <f>SUM(D6:D10)</f>
        <v>349022300</v>
      </c>
      <c r="E11" s="1079">
        <f>SUM(E6:E9)</f>
        <v>0</v>
      </c>
      <c r="F11" s="1080">
        <f>SUM(F6:F10)</f>
        <v>10000000</v>
      </c>
      <c r="G11" s="1081">
        <f>SUM(G6:G9)</f>
        <v>0</v>
      </c>
      <c r="H11" s="1082">
        <f ca="1">SUM(H6:H10)</f>
        <v>0</v>
      </c>
      <c r="I11" s="1082"/>
      <c r="J11" s="1082"/>
      <c r="K11" s="1081">
        <f>SUM(K6:K9)</f>
        <v>0</v>
      </c>
      <c r="L11" s="1082">
        <f>SUM(L6:L10)</f>
        <v>0</v>
      </c>
      <c r="M11" s="997">
        <f t="shared" si="0"/>
        <v>0</v>
      </c>
      <c r="N11" s="997">
        <f t="shared" ca="1" si="0"/>
        <v>10000000</v>
      </c>
    </row>
    <row r="12" spans="1:14">
      <c r="B12" s="998" t="s">
        <v>133</v>
      </c>
      <c r="D12" s="1000">
        <f>+'ความเห็นโครงการปี2555-เฉพาะกิจ'!G115+10000000</f>
        <v>10000000</v>
      </c>
      <c r="F12" s="1011">
        <f>+D12-F11</f>
        <v>0</v>
      </c>
      <c r="G12" s="1009"/>
      <c r="H12" s="993"/>
      <c r="I12" s="993"/>
      <c r="J12" s="993"/>
      <c r="K12" s="993"/>
      <c r="L12" s="993"/>
    </row>
    <row r="13" spans="1:14">
      <c r="C13" s="680"/>
      <c r="D13" s="680">
        <f>E6+E7+E8+E9</f>
        <v>0</v>
      </c>
      <c r="E13" s="994"/>
      <c r="F13" s="992"/>
      <c r="G13" s="993"/>
      <c r="H13" s="995"/>
      <c r="I13" s="995"/>
      <c r="J13" s="995"/>
      <c r="K13" s="993"/>
      <c r="L13" s="995"/>
    </row>
    <row r="14" spans="1:14" ht="22.5">
      <c r="C14" s="680">
        <f>+C11-C13</f>
        <v>17</v>
      </c>
      <c r="D14" s="1089">
        <v>339022300</v>
      </c>
      <c r="E14" s="996">
        <f t="shared" ref="E14:L14" si="1">+E11-E13</f>
        <v>0</v>
      </c>
      <c r="F14" s="996">
        <f t="shared" si="1"/>
        <v>10000000</v>
      </c>
      <c r="G14" s="996">
        <f t="shared" si="1"/>
        <v>0</v>
      </c>
      <c r="H14" s="996">
        <f t="shared" ca="1" si="1"/>
        <v>0</v>
      </c>
      <c r="I14" s="996"/>
      <c r="J14" s="996"/>
      <c r="K14" s="996">
        <f t="shared" si="1"/>
        <v>0</v>
      </c>
      <c r="L14" s="996">
        <f t="shared" si="1"/>
        <v>0</v>
      </c>
    </row>
    <row r="15" spans="1:14">
      <c r="E15" s="1010"/>
    </row>
    <row r="16" spans="1:14">
      <c r="A16" s="29"/>
      <c r="E16" s="991" t="s">
        <v>1395</v>
      </c>
      <c r="F16" s="1054">
        <f>+F11-5000000</f>
        <v>5000000</v>
      </c>
    </row>
    <row r="17" spans="1:10">
      <c r="A17" s="1008"/>
      <c r="B17" s="1007"/>
    </row>
    <row r="18" spans="1:10">
      <c r="A18" s="28"/>
      <c r="B18" s="29"/>
    </row>
    <row r="20" spans="1:10">
      <c r="B20" s="1007"/>
    </row>
    <row r="21" spans="1:10" ht="61.5" customHeight="1">
      <c r="A21" s="1299"/>
      <c r="B21" s="1299"/>
      <c r="C21" s="1299"/>
      <c r="D21" s="1299"/>
      <c r="E21" s="1299"/>
      <c r="F21" s="1299"/>
      <c r="G21" s="1299"/>
      <c r="H21" s="1299"/>
      <c r="I21" s="1070"/>
      <c r="J21" s="1070"/>
    </row>
  </sheetData>
  <mergeCells count="10">
    <mergeCell ref="K3:L4"/>
    <mergeCell ref="E4:F4"/>
    <mergeCell ref="G4:H4"/>
    <mergeCell ref="A11:B11"/>
    <mergeCell ref="I4:J4"/>
    <mergeCell ref="A21:H21"/>
    <mergeCell ref="A3:A5"/>
    <mergeCell ref="B3:B5"/>
    <mergeCell ref="C3:D4"/>
    <mergeCell ref="E3:H3"/>
  </mergeCells>
  <phoneticPr fontId="82" type="noConversion"/>
  <printOptions horizontalCentered="1" verticalCentered="1"/>
  <pageMargins left="0.39370078740157499" right="0.35433070866141703" top="0.36" bottom="0.196850393700787" header="0.31496062992126" footer="0.31496062992126"/>
  <pageSetup paperSize="9" scale="82" orientation="landscape" r:id="rId1"/>
  <headerFooter alignWithMargins="0">
    <oddFooter>&amp;L&amp;Z&amp;F&amp;F&amp;A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17</vt:i4>
      </vt:variant>
    </vt:vector>
  </HeadingPairs>
  <TitlesOfParts>
    <vt:vector size="34" baseType="lpstr">
      <vt:lpstr>กลุ่ม กลางตอนกลาง(โครงการ) (2)</vt:lpstr>
      <vt:lpstr>สมุทรปราการ (2)</vt:lpstr>
      <vt:lpstr>ฉะเชิงเทรา (2)</vt:lpstr>
      <vt:lpstr>นครนายก (3)</vt:lpstr>
      <vt:lpstr>นครนายก (2)</vt:lpstr>
      <vt:lpstr>ปราจีนบุรี (2)</vt:lpstr>
      <vt:lpstr>Sum-Ayuth</vt:lpstr>
      <vt:lpstr>ความเห็นโครงการปี2555-เฉพาะกิจ</vt:lpstr>
      <vt:lpstr>Sum-Ayuth2555-เฉพาะกิจ</vt:lpstr>
      <vt:lpstr>คะแนนแผนปี2554 อยุธยา</vt:lpstr>
      <vt:lpstr>สระแก้ว (2)</vt:lpstr>
      <vt:lpstr>กลุ่ม ตอ.(โครงการ) (2)</vt:lpstr>
      <vt:lpstr>ชลบุรี (3)</vt:lpstr>
      <vt:lpstr>ชลบุรี (2)</vt:lpstr>
      <vt:lpstr>ระยอง (2)</vt:lpstr>
      <vt:lpstr>จันทบุรี (2)</vt:lpstr>
      <vt:lpstr>ตราด (2)</vt:lpstr>
      <vt:lpstr>'Sum-Ayuth'!Print_Area</vt:lpstr>
      <vt:lpstr>'Sum-Ayuth2555-เฉพาะกิจ'!Print_Area</vt:lpstr>
      <vt:lpstr>'ความเห็นโครงการปี2555-เฉพาะกิจ'!Print_Area</vt:lpstr>
      <vt:lpstr>'กลุ่ม กลางตอนกลาง(โครงการ) (2)'!Print_Titles</vt:lpstr>
      <vt:lpstr>'กลุ่ม ตอ.(โครงการ) (2)'!Print_Titles</vt:lpstr>
      <vt:lpstr>'ความเห็นโครงการปี2555-เฉพาะกิจ'!Print_Titles</vt:lpstr>
      <vt:lpstr>'จันทบุรี (2)'!Print_Titles</vt:lpstr>
      <vt:lpstr>'ฉะเชิงเทรา (2)'!Print_Titles</vt:lpstr>
      <vt:lpstr>'ชลบุรี (2)'!Print_Titles</vt:lpstr>
      <vt:lpstr>'ชลบุรี (3)'!Print_Titles</vt:lpstr>
      <vt:lpstr>'ตราด (2)'!Print_Titles</vt:lpstr>
      <vt:lpstr>'นครนายก (2)'!Print_Titles</vt:lpstr>
      <vt:lpstr>'นครนายก (3)'!Print_Titles</vt:lpstr>
      <vt:lpstr>'ปราจีนบุรี (2)'!Print_Titles</vt:lpstr>
      <vt:lpstr>'ระยอง (2)'!Print_Titles</vt:lpstr>
      <vt:lpstr>'สมุทรปราการ (2)'!Print_Titles</vt:lpstr>
      <vt:lpstr>'สระแก้ว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TZ16S</dc:creator>
  <cp:lastModifiedBy>Jcberry526</cp:lastModifiedBy>
  <cp:lastPrinted>2011-09-14T12:45:46Z</cp:lastPrinted>
  <dcterms:created xsi:type="dcterms:W3CDTF">2009-02-23T08:52:27Z</dcterms:created>
  <dcterms:modified xsi:type="dcterms:W3CDTF">2011-09-14T12:49:54Z</dcterms:modified>
</cp:coreProperties>
</file>